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85" windowWidth="15600" windowHeight="11040" activeTab="0"/>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<sst xmlns="http://schemas.openxmlformats.org/spreadsheetml/2006/main" count="442" uniqueCount="388">
  <si>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</si>
  <si>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</si>
  <si>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</si>
  <si>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</si>
  <si>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</si>
  <si>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</si>
  <si>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</si>
  <si>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</si>
  <si>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</si>
  <si>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</si>
  <si>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</si>
  <si>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</si>
  <si>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</si>
  <si>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</si>
  <si>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</si>
  <si>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</si>
  <si>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</si>
  <si>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</si>
  <si>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</si>
  <si>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</si>
  <si>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</si>
  <si>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</si>
  <si>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</si>
  <si>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</si>
  <si>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</si>
  <si>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</si>
  <si>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</si>
  <si>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</si>
  <si>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</si>
  <si>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</si>
  <si>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</si>
  <si>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</si>
  <si>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</si>
  <si>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</si>
  <si>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</si>
  <si>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</si>
  <si>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</si>
  <si>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</si>
  <si>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</si>
  <si>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</si>
  <si>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</si>
  <si>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</si>
  <si>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</si>
  <si>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</si>
  <si>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</si>
  <si>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</si>
  <si>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</si>
  <si>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</si>
  <si>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</si>
  <si>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</si>
  <si>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</si>
  <si>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</si>
  <si>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</si>
  <si>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</si>
  <si>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</si>
  <si>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</si>
  <si>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</si>
  <si>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</si>
  <si>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</si>
  <si>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</si>
  <si>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</si>
  <si>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</si>
  <si>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</si>
  <si>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</si>
  <si>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</si>
  <si>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</si>
  <si>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</si>
  <si>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</si>
  <si>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</si>
  <si>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</si>
  <si>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</si>
  <si>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</si>
  <si>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</si>
  <si>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</si>
  <si>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</si>
  <si>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</si>
  <si>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</si>
  <si>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</si>
  <si>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</si>
  <si>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</si>
  <si>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</si>
  <si>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</si>
  <si>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</si>
  <si>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</si>
  <si>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</si>
  <si>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</si>
  <si>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</si>
  <si>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</si>
  <si>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</si>
  <si>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</si>
  <si>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</si>
  <si>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</si>
  <si>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</si>
  <si>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</si>
  <si>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</si>
  <si>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</si>
  <si>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</si>
  <si>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</si>
  <si>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</si>
  <si>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</si>
  <si>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</si>
  <si>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</si>
  <si>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</si>
  <si>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</si>
  <si>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</si>
  <si>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</si>
  <si>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</si>
  <si>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</si>
  <si>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</si>
  <si>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</si>
  <si>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</si>
  <si>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</si>
  <si>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</si>
  <si>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</si>
  <si>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</si>
  <si>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</si>
  <si>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</si>
  <si>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</si>
  <si>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</si>
  <si>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</si>
  <si>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</si>
  <si>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</si>
  <si>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</si>
  <si>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</si>
  <si>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</si>
  <si>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</si>
  <si>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</si>
  <si>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</si>
  <si>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</si>
  <si>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</si>
  <si>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</si>
  <si>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</si>
  <si>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</si>
  <si>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</si>
  <si>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</si>
  <si>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</si>
  <si>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</si>
  <si>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</si>
  <si>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</si>
  <si>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</si>
  <si>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</si>
  <si>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</si>
  <si>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</si>
  <si>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</si>
  <si>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</si>
  <si>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</si>
  <si>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</si>
  <si>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</si>
  <si>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</si>
  <si>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</si>
  <si>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</si>
  <si>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</si>
  <si>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</si>
  <si>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</si>
  <si>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</si>
  <si>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</si>
  <si>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</si>
  <si>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</si>
  <si>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</si>
  <si>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</si>
  <si>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</si>
  <si>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</si>
  <si>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</si>
  <si>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</si>
  <si>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</si>
  <si>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</si>
  <si>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</si>
  <si>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</si>
  <si>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</si>
  <si>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</si>
  <si>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</si>
  <si>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</si>
  <si>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</si>
  <si>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</si>
  <si>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</si>
  <si>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</si>
  <si>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</si>
  <si>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</si>
  <si>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</si>
  <si>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</si>
  <si>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</si>
  <si>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</si>
  <si>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</si>
  <si>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</si>
  <si>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</si>
  <si>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</si>
  <si>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</si>
  <si>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</si>
  <si>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</si>
  <si>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</si>
  <si>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</si>
  <si>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</si>
  <si>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</si>
  <si>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</si>
  <si>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</si>
  <si>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</si>
  <si>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</si>
  <si>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</si>
  <si>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</si>
  <si>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</si>
  <si>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</si>
  <si>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</si>
  <si>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</si>
  <si>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</si>
  <si>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</si>
  <si>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</si>
  <si>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</si>
  <si>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</si>
  <si>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</si>
  <si>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</si>
  <si>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</si>
  <si>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</si>
  <si>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</si>
  <si>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</si>
  <si>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</si>
  <si>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</si>
  <si>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</si>
  <si>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</si>
  <si>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</si>
  <si>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</si>
  <si>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</si>
  <si>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</si>
  <si>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</si>
  <si>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</si>
  <si>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</si>
  <si>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</si>
  <si>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</si>
  <si>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</si>
  <si>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</si>
  <si>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</si>
  <si>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</si>
  <si>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</si>
  <si>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</si>
  <si>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</si>
  <si>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</si>
  <si>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</si>
  <si>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</si>
  <si>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</si>
  <si>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</si>
  <si>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</si>
  <si>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</si>
  <si>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</si>
  <si>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</si>
  <si>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</si>
  <si>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</si>
  <si>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</si>
  <si>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</si>
  <si>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</si>
  <si>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</si>
  <si>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</si>
  <si>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</si>
  <si>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</si>
  <si>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</si>
  <si>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</si>
  <si>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</si>
  <si>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</si>
  <si>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</si>
  <si>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</si>
  <si>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</si>
  <si>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</si>
  <si>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</si>
  <si>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</si>
  <si>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</si>
  <si>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</si>
  <si>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</si>
  <si>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</si>
  <si>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</si>
  <si>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</si>
  <si>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</si>
  <si>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</si>
  <si>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</si>
  <si>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</si>
  <si>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</si>
  <si>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</si>
  <si>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</si>
  <si>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</si>
  <si>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</si>
  <si>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</si>
  <si>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</si>
  <si>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</si>
  <si>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</si>
  <si>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</si>
  <si>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</si>
  <si>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</si>
  <si>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</si>
  <si>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</si>
  <si>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</si>
  <si>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</si>
  <si>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</si>
  <si>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</si>
  <si>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</si>
  <si>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</si>
  <si>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</si>
  <si>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</si>
  <si>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</si>
  <si>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</si>
  <si>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</si>
  <si>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</si>
  <si>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</si>
  <si>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</si>
  <si>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</si>
  <si>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</si>
  <si>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</si>
  <si>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</si>
  <si>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</si>
  <si>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</si>
  <si>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</si>
  <si>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</si>
  <si>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</si>
  <si>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</si>
  <si>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</si>
  <si>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</si>
  <si>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</si>
  <si>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</si>
  <si>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</si>
  <si>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</si>
  <si>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</si>
  <si>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</si>
  <si>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</si>
  <si>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</si>
  <si>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</si>
  <si>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</si>
  <si>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</si>
  <si>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</si>
  <si>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</si>
  <si>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</si>
  <si>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</si>
  <si>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</si>
  <si>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</si>
  <si>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</si>
  <si>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</si>
  <si>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</si>
  <si>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</si>
  <si>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</si>
  <si>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</si>
  <si>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</si>
  <si>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</si>
  <si>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</si>
  <si>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</si>
  <si>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</si>
  <si>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</si>
  <si>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</si>
  <si>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</si>
  <si>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</si>
  <si>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</si>
  <si>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</si>
  <si>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</si>
  <si>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</si>
  <si>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</si>
  <si>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</si>
  <si>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Servicii de urgenta prespitalicesti si transport sanitar</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</si>
  <si>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</si>
  <si>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</si>
  <si>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</si>
  <si>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</si>
  <si>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</si>
  <si>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</si>
  <si>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</si>
  <si>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</si>
  <si>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</si>
  <si>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42.05.72</t>
  </si>
  <si>
    <t xml:space="preserve"> Contributii de asigurari de sanatate pentru concedii acomodare adoptii</t>
  </si>
  <si>
    <t>Transferuri din bugetul fondului national unic de asigurări sociale de sănătate către unitățile sanitare pentru acoperirea creșterilor salariale, din care:</t>
  </si>
  <si>
    <t xml:space="preserve">TITLUL XI ALTE CHELTUIELI </t>
  </si>
  <si>
    <t>Despagubiri civile</t>
  </si>
  <si>
    <t xml:space="preserve">   ~ personal contractual</t>
  </si>
  <si>
    <t xml:space="preserve">     ~ Subprogramul de diagnostic si de monitorizare a bolii minime reziduale a bolnavilor cu leucemii acute prin imunofenotipare, examen citogenetic si/sau FISH si examen de biologie moleculara la copii si adulti</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</si>
  <si>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</si>
  <si>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</si>
  <si>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 xml:space="preserve"> Plati efectuate in anii precedenti si recuperate in anul curent</t>
  </si>
  <si>
    <t xml:space="preserve"> Plati efectuate in anii precedenti si recuperate in anul curent-SANATATE</t>
  </si>
  <si>
    <t xml:space="preserve"> Plati efectuate in anii precedenti si recuperate in anul curent - Asistenta sociala</t>
  </si>
  <si>
    <t>PLATI EFECTUATE IN ANII PRECEDENTI SI RECUPERATE IN ANUL CURENT</t>
  </si>
  <si>
    <t>Alte drepturi salariale in bani</t>
  </si>
  <si>
    <t xml:space="preserve">  - sume pentru servicii de mententanta si suport tehnic pentru sistemul ERP</t>
  </si>
  <si>
    <t xml:space="preserve">    ~  cost volum-rezultat/cost volum</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</si>
  <si>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</si>
  <si>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</si>
  <si>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</si>
  <si>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</si>
  <si>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 xml:space="preserve">   ~ Subprogramul de diagnostic genetic al tumorilor solide maligne ( sarcom Ewing si neuroblastom ) la copii si adulti</t>
  </si>
  <si>
    <t xml:space="preserve">     Programul national de diagnostic si tratament cu ajutorul aparaturii de inalta performanta</t>
  </si>
  <si>
    <t>Director economic,</t>
  </si>
  <si>
    <t>Ec.Vladu Maria</t>
  </si>
  <si>
    <t>CAS MEHEDINTI</t>
  </si>
  <si>
    <t>CONT DE EXECUTIE VENITURI MAI  2017</t>
  </si>
  <si>
    <t>CONT DE EXECUTIE CHELTUIELI MAI 2017</t>
  </si>
  <si>
    <t>Ec.Lata Ionut</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</si>
</sst>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6">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175" fontId="0" fillId="24" borderId="10" xfId="65" applyNumberFormat="1" applyFont="1" applyFill="1" applyBorder="1" applyAlignment="1">
      <alignment wrapText="1"/>
      <protection/>
    </xf>
    <xf numFmtId="3" fontId="41" fillId="0" borderId="10" xfId="0" applyNumberFormat="1" applyFont="1" applyFill="1" applyBorder="1" applyAlignment="1">
      <alignment horizontal="center"/>
    </xf>
    <xf numFmtId="175" fontId="0" fillId="0" borderId="10" xfId="65" applyNumberFormat="1" applyFont="1" applyFill="1" applyBorder="1" applyAlignment="1">
      <alignment wrapText="1"/>
      <protection/>
    </xf>
    <xf numFmtId="2" fontId="40" fillId="24" borderId="10" xfId="64" applyNumberFormat="1" applyFont="1" applyFill="1" applyBorder="1" applyAlignment="1">
      <alignment wrapText="1"/>
      <protection/>
    </xf>
    <xf numFmtId="175" fontId="23" fillId="24" borderId="10" xfId="65" applyNumberFormat="1" applyFont="1" applyFill="1" applyBorder="1" applyAlignment="1">
      <alignment wrapText="1"/>
      <protection/>
    </xf>
    <xf numFmtId="49" fontId="0" fillId="0" borderId="10" xfId="0" applyNumberFormat="1" applyFont="1" applyFill="1" applyBorder="1" applyAlignment="1">
      <alignment horizontal="left" vertical="top" wrapText="1"/>
    </xf>
    <xf numFmtId="4" fontId="33" fillId="0" borderId="10" xfId="0" applyNumberFormat="1" applyFont="1" applyFill="1" applyBorder="1" applyAlignment="1">
      <alignment horizontal="right"/>
    </xf>
    <xf numFmtId="4" fontId="0" fillId="0" borderId="1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175" fontId="0" fillId="0" borderId="10" xfId="65" applyNumberFormat="1" applyFont="1" applyFill="1" applyBorder="1" applyAlignment="1">
      <alignment vertical="center" wrapText="1"/>
      <protection/>
    </xf>
    <xf numFmtId="175" fontId="23" fillId="0" borderId="10" xfId="65" applyNumberFormat="1" applyFont="1" applyFill="1" applyBorder="1" applyAlignment="1">
      <alignment wrapText="1"/>
      <protection/>
    </xf>
    <xf numFmtId="175" fontId="33" fillId="24" borderId="10" xfId="65" applyNumberFormat="1" applyFont="1" applyFill="1" applyBorder="1" applyAlignment="1">
      <alignment wrapText="1"/>
      <protection/>
    </xf>
    <xf numFmtId="4" fontId="0" fillId="24" borderId="10" xfId="65" applyNumberFormat="1" applyFont="1" applyFill="1" applyBorder="1" applyAlignment="1">
      <alignment wrapText="1"/>
      <protection/>
    </xf>
    <xf numFmtId="4" fontId="33" fillId="24" borderId="10" xfId="0" applyNumberFormat="1" applyFont="1" applyFill="1" applyBorder="1" applyAlignment="1" applyProtection="1">
      <alignment horizontal="left" wrapText="1"/>
      <protection/>
    </xf>
    <xf numFmtId="175" fontId="37" fillId="24" borderId="10" xfId="65" applyNumberFormat="1" applyFont="1" applyFill="1" applyBorder="1" applyAlignment="1">
      <alignment horizontal="left" vertical="center" wrapText="1"/>
      <protection/>
    </xf>
    <xf numFmtId="175" fontId="0" fillId="24" borderId="10" xfId="65" applyNumberFormat="1" applyFont="1" applyFill="1" applyBorder="1" applyAlignment="1">
      <alignment wrapText="1"/>
      <protection/>
    </xf>
    <xf numFmtId="3" fontId="0" fillId="24" borderId="10" xfId="0" applyNumberFormat="1" applyFont="1" applyFill="1" applyBorder="1" applyAlignment="1" applyProtection="1">
      <alignment vertical="top" wrapText="1"/>
      <protection/>
    </xf>
    <xf numFmtId="4" fontId="0" fillId="24" borderId="10" xfId="0" applyNumberFormat="1" applyFont="1" applyFill="1" applyBorder="1" applyAlignment="1">
      <alignment horizontal="left" vertical="center" wrapText="1"/>
    </xf>
    <xf numFmtId="175" fontId="21" fillId="24" borderId="10" xfId="65" applyNumberFormat="1" applyFont="1" applyFill="1" applyBorder="1" applyAlignment="1">
      <alignment wrapText="1"/>
      <protection/>
    </xf>
    <xf numFmtId="4" fontId="33" fillId="0" borderId="10" xfId="65" applyNumberFormat="1" applyFont="1" applyFill="1" applyBorder="1" applyAlignment="1">
      <alignment wrapText="1"/>
      <protection/>
    </xf>
    <xf numFmtId="2" fontId="23" fillId="0" borderId="10" xfId="0" applyNumberFormat="1" applyFont="1" applyFill="1" applyBorder="1" applyAlignment="1">
      <alignment/>
    </xf>
    <xf numFmtId="4" fontId="39" fillId="0" borderId="10" xfId="0" applyNumberFormat="1" applyFont="1" applyFill="1" applyBorder="1" applyAlignment="1" applyProtection="1">
      <alignment horizontal="right" wrapText="1"/>
      <protection/>
    </xf>
    <xf numFmtId="0" fontId="29" fillId="0" borderId="0" xfId="0" applyFont="1" applyFill="1" applyAlignment="1">
      <alignment horizontal="center"/>
    </xf>
    <xf numFmtId="0" fontId="0" fillId="0" borderId="0" xfId="0" applyFont="1" applyFill="1" applyAlignment="1">
      <alignment horizontal="center"/>
    </xf>
    <xf numFmtId="4" fontId="29" fillId="0" borderId="0" xfId="0" applyNumberFormat="1" applyFont="1" applyFill="1" applyAlignment="1">
      <alignment horizontal="center"/>
    </xf>
    <xf numFmtId="4" fontId="0" fillId="0" borderId="0" xfId="0" applyNumberFormat="1" applyFont="1" applyFill="1" applyAlignment="1">
      <alignment horizontal="center"/>
    </xf>
    <xf numFmtId="3" fontId="23" fillId="0" borderId="0" xfId="0" applyNumberFormat="1" applyFont="1" applyFill="1" applyBorder="1" applyAlignment="1">
      <alignment/>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39"/>
  <sheetViews>
    <sheetView tabSelected="1" zoomScalePageLayoutView="0" workbookViewId="0" topLeftCell="A1">
      <pane xSplit="3" ySplit="6" topLeftCell="D7" activePane="bottomRight" state="frozen"/>
      <selection pane="topLeft" activeCell="D37" sqref="D37"/>
      <selection pane="topRight" activeCell="D37" sqref="D37"/>
      <selection pane="bottomLeft" activeCell="D37" sqref="D37"/>
      <selection pane="bottomRight" activeCell="J5" sqref="J5"/>
    </sheetView>
  </sheetViews>
  <sheetFormatPr defaultColWidth="9.140625" defaultRowHeight="12.75"/>
  <cols>
    <col min="1" max="1" width="10.28125" style="1" bestFit="1" customWidth="1"/>
    <col min="2" max="2" width="57.57421875" style="9" customWidth="1"/>
    <col min="3" max="3" width="14.00390625" style="35" customWidth="1"/>
    <col min="4" max="4" width="12.00390625" style="35"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2" t="s">
        <v>384</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5" t="s">
        <v>385</v>
      </c>
      <c r="C3" s="2"/>
      <c r="D3" s="2"/>
      <c r="E3" s="2"/>
      <c r="F3" s="2"/>
      <c r="FC3" s="18"/>
    </row>
    <row r="4" spans="2:159" ht="12.75" customHeight="1">
      <c r="B4" s="3"/>
      <c r="C4" s="20"/>
      <c r="D4" s="20"/>
      <c r="E4" s="2"/>
      <c r="F4" s="21" t="s">
        <v>0</v>
      </c>
      <c r="G4" s="22"/>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5"/>
      <c r="EF4" s="145"/>
      <c r="EG4" s="145"/>
      <c r="EH4" s="145"/>
      <c r="EI4" s="145"/>
      <c r="EJ4" s="142"/>
      <c r="EK4" s="142"/>
      <c r="EL4" s="142"/>
      <c r="EM4" s="142"/>
      <c r="EN4" s="142"/>
      <c r="EO4" s="142"/>
      <c r="EP4" s="142"/>
      <c r="EQ4" s="142"/>
      <c r="ER4" s="142"/>
      <c r="ES4" s="142"/>
      <c r="ET4" s="142"/>
      <c r="EU4" s="142"/>
      <c r="EV4" s="142"/>
      <c r="EW4" s="142"/>
      <c r="EX4" s="142"/>
      <c r="EY4" s="142"/>
      <c r="EZ4" s="142"/>
      <c r="FA4" s="142"/>
      <c r="FB4" s="142"/>
      <c r="FC4" s="142"/>
    </row>
    <row r="5" spans="1:172" s="25" customFormat="1" ht="76.5">
      <c r="A5" s="36" t="s">
        <v>1</v>
      </c>
      <c r="B5" s="36" t="s">
        <v>2</v>
      </c>
      <c r="C5" s="36" t="s">
        <v>3</v>
      </c>
      <c r="D5" s="37" t="s">
        <v>4</v>
      </c>
      <c r="E5" s="36" t="s">
        <v>5</v>
      </c>
      <c r="F5" s="36" t="s">
        <v>6</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19"/>
      <c r="FE5" s="19"/>
      <c r="FF5" s="19"/>
      <c r="FG5" s="19"/>
      <c r="FH5" s="19"/>
      <c r="FI5" s="19"/>
      <c r="FJ5" s="19"/>
      <c r="FK5" s="19"/>
      <c r="FL5" s="19"/>
      <c r="FM5" s="19"/>
      <c r="FN5" s="19"/>
      <c r="FO5" s="19"/>
      <c r="FP5" s="19"/>
    </row>
    <row r="6" spans="1:172" s="28" customFormat="1" ht="12.75">
      <c r="A6" s="38"/>
      <c r="B6" s="39"/>
      <c r="C6" s="57">
        <v>1</v>
      </c>
      <c r="D6" s="38" t="s">
        <v>140</v>
      </c>
      <c r="E6" s="57">
        <v>2</v>
      </c>
      <c r="F6" s="38" t="s">
        <v>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7"/>
      <c r="FE6" s="27"/>
      <c r="FF6" s="27"/>
      <c r="FG6" s="27"/>
      <c r="FH6" s="27"/>
      <c r="FI6" s="27"/>
      <c r="FJ6" s="27"/>
      <c r="FK6" s="27"/>
      <c r="FL6" s="27"/>
      <c r="FM6" s="27"/>
      <c r="FN6" s="27"/>
      <c r="FO6" s="27"/>
      <c r="FP6" s="27"/>
    </row>
    <row r="7" spans="1:161" ht="12.75">
      <c r="A7" s="40" t="s">
        <v>8</v>
      </c>
      <c r="B7" s="41" t="s">
        <v>9</v>
      </c>
      <c r="C7" s="42">
        <f>+C8+C54</f>
        <v>101469.24</v>
      </c>
      <c r="D7" s="42">
        <f>+D8+D54</f>
        <v>49723.72</v>
      </c>
      <c r="E7" s="42">
        <f>+E8+E54</f>
        <v>42334.96</v>
      </c>
      <c r="F7" s="42">
        <f>+F8+F54</f>
        <v>7953.4400000000005</v>
      </c>
      <c r="G7" s="42">
        <f>+G8+G54</f>
        <v>34381.520000000004</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0" t="s">
        <v>10</v>
      </c>
      <c r="B8" s="41" t="s">
        <v>11</v>
      </c>
      <c r="C8" s="42">
        <f>+C13+C41+C9</f>
        <v>95831.08</v>
      </c>
      <c r="D8" s="42">
        <f>+D13+D41+D9</f>
        <v>45125.08</v>
      </c>
      <c r="E8" s="42">
        <f>+E13+E41+E9</f>
        <v>40842.75</v>
      </c>
      <c r="F8" s="42">
        <f>+F13+F41+F9</f>
        <v>7636.96</v>
      </c>
      <c r="G8" s="42">
        <f>+G13+G41+G9</f>
        <v>33205.79</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0" t="s">
        <v>12</v>
      </c>
      <c r="B9" s="41" t="s">
        <v>13</v>
      </c>
      <c r="C9" s="42">
        <f>+C10+C11+C12</f>
        <v>0</v>
      </c>
      <c r="D9" s="42">
        <f>+D10+D11+D12</f>
        <v>0</v>
      </c>
      <c r="E9" s="42">
        <f>+E10+E11+E12</f>
        <v>0</v>
      </c>
      <c r="F9" s="42">
        <f>+F10+F11+F12</f>
        <v>0</v>
      </c>
      <c r="G9" s="42">
        <f>+G10+G11+G12</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0" t="s">
        <v>14</v>
      </c>
      <c r="B10" s="41" t="s">
        <v>15</v>
      </c>
      <c r="C10" s="42"/>
      <c r="D10" s="42"/>
      <c r="E10" s="42"/>
      <c r="F10" s="42"/>
      <c r="G10" s="4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0" t="s">
        <v>16</v>
      </c>
      <c r="B11" s="41" t="s">
        <v>17</v>
      </c>
      <c r="C11" s="42"/>
      <c r="D11" s="42"/>
      <c r="E11" s="42"/>
      <c r="F11" s="42"/>
      <c r="G11" s="42"/>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0"/>
      <c r="B12" s="107" t="s">
        <v>343</v>
      </c>
      <c r="C12" s="42"/>
      <c r="D12" s="42"/>
      <c r="E12" s="42"/>
      <c r="F12" s="42"/>
      <c r="G12" s="42"/>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0" t="s">
        <v>18</v>
      </c>
      <c r="B13" s="41" t="s">
        <v>19</v>
      </c>
      <c r="C13" s="42">
        <f>+C14+C22</f>
        <v>95694.08</v>
      </c>
      <c r="D13" s="42">
        <f>+D14+D22</f>
        <v>45025.08</v>
      </c>
      <c r="E13" s="42">
        <f>+E14+E22</f>
        <v>40712.64</v>
      </c>
      <c r="F13" s="42">
        <f>+F14+F22</f>
        <v>7631.96</v>
      </c>
      <c r="G13" s="42">
        <f>+G14+G22</f>
        <v>33080.68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0" t="s">
        <v>20</v>
      </c>
      <c r="B14" s="41" t="s">
        <v>21</v>
      </c>
      <c r="C14" s="42">
        <f>+C15</f>
        <v>46467.08</v>
      </c>
      <c r="D14" s="42">
        <v>23262.08</v>
      </c>
      <c r="E14" s="42">
        <f>+E15</f>
        <v>19913.14</v>
      </c>
      <c r="F14" s="42">
        <f>+F15</f>
        <v>3879.950000000001</v>
      </c>
      <c r="G14" s="42">
        <f>+G15</f>
        <v>16033.19</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0" t="s">
        <v>22</v>
      </c>
      <c r="B15" s="41" t="s">
        <v>23</v>
      </c>
      <c r="C15" s="42">
        <f>C16+C17+C19+C20+C21+C18</f>
        <v>46467.08</v>
      </c>
      <c r="D15" s="42">
        <f>D16+D17+D19+D20+D21+D18</f>
        <v>23209</v>
      </c>
      <c r="E15" s="42">
        <f>E16+E17+E19+E20+E21+E18</f>
        <v>19913.14</v>
      </c>
      <c r="F15" s="42">
        <f>F16+F17+F19+F20+F21+F18</f>
        <v>3879.950000000001</v>
      </c>
      <c r="G15" s="42">
        <f>G16+G17+G19+G20+G21+G18</f>
        <v>16033.19</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4" t="s">
        <v>24</v>
      </c>
      <c r="B16" s="45" t="s">
        <v>25</v>
      </c>
      <c r="C16" s="42">
        <v>46467.08</v>
      </c>
      <c r="D16" s="42">
        <v>23209</v>
      </c>
      <c r="E16" s="43">
        <v>16840.4</v>
      </c>
      <c r="F16" s="43">
        <f>E16-G16</f>
        <v>3263.130000000001</v>
      </c>
      <c r="G16" s="43">
        <v>13577.27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4" t="s">
        <v>26</v>
      </c>
      <c r="B17" s="45" t="s">
        <v>27</v>
      </c>
      <c r="C17" s="42"/>
      <c r="D17" s="42"/>
      <c r="E17" s="43">
        <v>269.53</v>
      </c>
      <c r="F17" s="43">
        <f>E17-G17</f>
        <v>51.87999999999997</v>
      </c>
      <c r="G17" s="43">
        <v>217.65</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4" t="s">
        <v>28</v>
      </c>
      <c r="B18" s="45" t="s">
        <v>29</v>
      </c>
      <c r="C18" s="42"/>
      <c r="D18" s="42"/>
      <c r="E18" s="43"/>
      <c r="F18" s="43"/>
      <c r="G18" s="43"/>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30</v>
      </c>
      <c r="B19" s="45" t="s">
        <v>31</v>
      </c>
      <c r="C19" s="42"/>
      <c r="D19" s="42"/>
      <c r="E19" s="43">
        <v>2803.21</v>
      </c>
      <c r="F19" s="43">
        <f>E19-G19</f>
        <v>564.94</v>
      </c>
      <c r="G19" s="43">
        <v>2238.27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4" t="s">
        <v>32</v>
      </c>
      <c r="B20" s="45" t="s">
        <v>33</v>
      </c>
      <c r="C20" s="42"/>
      <c r="D20" s="42"/>
      <c r="E20" s="43"/>
      <c r="F20" s="43"/>
      <c r="G20" s="43"/>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4" t="s">
        <v>34</v>
      </c>
      <c r="B21" s="46" t="s">
        <v>35</v>
      </c>
      <c r="C21" s="42"/>
      <c r="D21" s="42"/>
      <c r="E21" s="43"/>
      <c r="F21" s="43"/>
      <c r="G21" s="43"/>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0" t="s">
        <v>36</v>
      </c>
      <c r="B22" s="41" t="s">
        <v>37</v>
      </c>
      <c r="C22" s="42">
        <f>C23+C29+C40+C30+C31+C32+C33+C34+C35+C36+C37+C38+C39</f>
        <v>49227</v>
      </c>
      <c r="D22" s="42">
        <f>D23+D29+D40+D30+D31+D32+D33+D34+D35+D36+D37+D38+D39</f>
        <v>21763</v>
      </c>
      <c r="E22" s="42">
        <f>E23+E29+E40+E30+E31+E32+E33+E34+E35+E36+E37+E38+E39</f>
        <v>20799.5</v>
      </c>
      <c r="F22" s="42">
        <f>F23+F29+F40+F30+F31+F32+F33+F34+F35+F36+F37+F38+F39</f>
        <v>3752.009999999999</v>
      </c>
      <c r="G22" s="42">
        <f>G23+G29+G40+G30+G31+G32+G33+G34+G35+G36+G37+G38+G39</f>
        <v>17047.489999999998</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0" t="s">
        <v>38</v>
      </c>
      <c r="B23" s="41" t="s">
        <v>39</v>
      </c>
      <c r="C23" s="42">
        <f>C24+C25+C26+C27+C28</f>
        <v>48355</v>
      </c>
      <c r="D23" s="42">
        <f>D24+D25+D26+D27+D28</f>
        <v>21310</v>
      </c>
      <c r="E23" s="42">
        <f>E24+E25+E26+E27+E28</f>
        <v>20518.93</v>
      </c>
      <c r="F23" s="42">
        <f>F24+F25+F26+F27+F28</f>
        <v>3728.919999999999</v>
      </c>
      <c r="G23" s="42">
        <f>G24+G25+G26+G27+G28</f>
        <v>16790.010000000002</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4" t="s">
        <v>40</v>
      </c>
      <c r="B24" s="45" t="s">
        <v>41</v>
      </c>
      <c r="C24" s="42">
        <v>48355</v>
      </c>
      <c r="D24" s="42">
        <v>21310</v>
      </c>
      <c r="E24" s="43">
        <v>17126.8</v>
      </c>
      <c r="F24" s="43">
        <f>E24-G24</f>
        <v>3376.529999999999</v>
      </c>
      <c r="G24" s="43">
        <v>13750.27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5">
      <c r="A25" s="44" t="s">
        <v>42</v>
      </c>
      <c r="B25" s="47" t="s">
        <v>43</v>
      </c>
      <c r="C25" s="42"/>
      <c r="D25" s="42"/>
      <c r="E25" s="43">
        <v>1924.25</v>
      </c>
      <c r="F25" s="43">
        <f>E25-G25</f>
        <v>344.55999999999995</v>
      </c>
      <c r="G25" s="43">
        <v>1579.69</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4" t="s">
        <v>44</v>
      </c>
      <c r="B26" s="45" t="s">
        <v>45</v>
      </c>
      <c r="C26" s="42"/>
      <c r="D26" s="42"/>
      <c r="E26" s="43">
        <v>3.24</v>
      </c>
      <c r="F26" s="43">
        <f>E26-G26</f>
        <v>0.050000000000000266</v>
      </c>
      <c r="G26" s="43">
        <v>3.19</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4" t="s">
        <v>46</v>
      </c>
      <c r="B27" s="45" t="s">
        <v>47</v>
      </c>
      <c r="C27" s="42"/>
      <c r="D27" s="42"/>
      <c r="E27" s="43">
        <v>1464.64</v>
      </c>
      <c r="F27" s="43">
        <f>E27-G27</f>
        <v>7.7800000000002</v>
      </c>
      <c r="G27" s="43">
        <v>1456.86</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4" t="s">
        <v>48</v>
      </c>
      <c r="B28" s="45" t="s">
        <v>49</v>
      </c>
      <c r="C28" s="42"/>
      <c r="D28" s="42"/>
      <c r="E28" s="43"/>
      <c r="F28" s="43"/>
      <c r="G28" s="43"/>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4" t="s">
        <v>50</v>
      </c>
      <c r="B29" s="45" t="s">
        <v>51</v>
      </c>
      <c r="C29" s="42"/>
      <c r="D29" s="42"/>
      <c r="E29" s="43"/>
      <c r="F29" s="43"/>
      <c r="G29" s="43"/>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4" t="s">
        <v>52</v>
      </c>
      <c r="B30" s="48" t="s">
        <v>53</v>
      </c>
      <c r="C30" s="42"/>
      <c r="D30" s="42"/>
      <c r="E30" s="43"/>
      <c r="F30" s="43"/>
      <c r="G30" s="43"/>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4" t="s">
        <v>54</v>
      </c>
      <c r="B31" s="45" t="s">
        <v>55</v>
      </c>
      <c r="C31" s="42">
        <v>6</v>
      </c>
      <c r="D31" s="42">
        <v>3</v>
      </c>
      <c r="E31" s="43">
        <v>2.64</v>
      </c>
      <c r="F31" s="43">
        <f>E31-G31</f>
        <v>1.1600000000000001</v>
      </c>
      <c r="G31" s="43">
        <v>1.48</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4" t="s">
        <v>56</v>
      </c>
      <c r="B32" s="45" t="s">
        <v>57</v>
      </c>
      <c r="C32" s="42">
        <v>76</v>
      </c>
      <c r="D32" s="42">
        <v>39</v>
      </c>
      <c r="E32" s="43">
        <v>16.18</v>
      </c>
      <c r="F32" s="43">
        <f>E32-G32</f>
        <v>3.1099999999999994</v>
      </c>
      <c r="G32" s="43">
        <v>13.07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58</v>
      </c>
      <c r="B33" s="45" t="s">
        <v>59</v>
      </c>
      <c r="C33" s="42"/>
      <c r="D33" s="42"/>
      <c r="E33" s="43"/>
      <c r="F33" s="43"/>
      <c r="G33" s="43"/>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4" t="s">
        <v>60</v>
      </c>
      <c r="B34" s="45" t="s">
        <v>61</v>
      </c>
      <c r="C34" s="42"/>
      <c r="D34" s="42"/>
      <c r="E34" s="43"/>
      <c r="F34" s="43"/>
      <c r="G34" s="43"/>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62</v>
      </c>
      <c r="B35" s="45" t="s">
        <v>63</v>
      </c>
      <c r="C35" s="42"/>
      <c r="D35" s="42"/>
      <c r="E35" s="43"/>
      <c r="F35" s="43"/>
      <c r="G35" s="43"/>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4" t="s">
        <v>64</v>
      </c>
      <c r="B36" s="45" t="s">
        <v>65</v>
      </c>
      <c r="C36" s="42"/>
      <c r="D36" s="42"/>
      <c r="E36" s="43">
        <v>0.05</v>
      </c>
      <c r="F36" s="43">
        <f>E36-G36</f>
        <v>0</v>
      </c>
      <c r="G36" s="43">
        <v>0.05</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4" t="s">
        <v>66</v>
      </c>
      <c r="B37" s="45" t="s">
        <v>67</v>
      </c>
      <c r="C37" s="42">
        <v>187</v>
      </c>
      <c r="D37" s="42">
        <v>96</v>
      </c>
      <c r="E37" s="43">
        <v>42.77</v>
      </c>
      <c r="F37" s="43">
        <f>E37-G37</f>
        <v>3.1600000000000037</v>
      </c>
      <c r="G37" s="43">
        <v>39.61</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4" t="s">
        <v>68</v>
      </c>
      <c r="B38" s="45" t="s">
        <v>69</v>
      </c>
      <c r="C38" s="42">
        <v>603</v>
      </c>
      <c r="D38" s="42">
        <v>315</v>
      </c>
      <c r="E38" s="43">
        <v>183.88</v>
      </c>
      <c r="F38" s="43">
        <f>E38-G38</f>
        <v>12.460000000000008</v>
      </c>
      <c r="G38" s="43">
        <v>171.42</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4"/>
      <c r="B39" s="45" t="s">
        <v>70</v>
      </c>
      <c r="C39" s="42"/>
      <c r="D39" s="42"/>
      <c r="E39" s="43">
        <v>35.05</v>
      </c>
      <c r="F39" s="43">
        <f>E39-G39</f>
        <v>3.1999999999999957</v>
      </c>
      <c r="G39" s="43">
        <v>31.85</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4" t="s">
        <v>71</v>
      </c>
      <c r="B40" s="45" t="s">
        <v>72</v>
      </c>
      <c r="C40" s="42"/>
      <c r="D40" s="42"/>
      <c r="E40" s="43"/>
      <c r="F40" s="43"/>
      <c r="G40" s="43"/>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0" t="s">
        <v>73</v>
      </c>
      <c r="B41" s="41" t="s">
        <v>74</v>
      </c>
      <c r="C41" s="42">
        <f>+C42+C47</f>
        <v>137</v>
      </c>
      <c r="D41" s="42">
        <f>+D42+D47</f>
        <v>100</v>
      </c>
      <c r="E41" s="42">
        <f>+E42+E47</f>
        <v>130.11</v>
      </c>
      <c r="F41" s="42">
        <f>+F42+F47</f>
        <v>5.000000000000014</v>
      </c>
      <c r="G41" s="42">
        <f>+G42+G47</f>
        <v>125.11</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0" t="s">
        <v>75</v>
      </c>
      <c r="B42" s="41" t="s">
        <v>76</v>
      </c>
      <c r="C42" s="42">
        <f>+C43+C45</f>
        <v>0</v>
      </c>
      <c r="D42" s="42">
        <f>+D43+D45</f>
        <v>0</v>
      </c>
      <c r="E42" s="42">
        <f>+E43+E45</f>
        <v>0</v>
      </c>
      <c r="F42" s="42">
        <f>+F43+F45</f>
        <v>0</v>
      </c>
      <c r="G42" s="42">
        <f>+G43+G45</f>
        <v>0</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0" t="s">
        <v>77</v>
      </c>
      <c r="B43" s="41" t="s">
        <v>78</v>
      </c>
      <c r="C43" s="42">
        <f>+C44</f>
        <v>0</v>
      </c>
      <c r="D43" s="42">
        <f>+D44</f>
        <v>0</v>
      </c>
      <c r="E43" s="42">
        <f>+E44</f>
        <v>0</v>
      </c>
      <c r="F43" s="42">
        <f>+F44</f>
        <v>0</v>
      </c>
      <c r="G43" s="42">
        <f>+G44</f>
        <v>0</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4" t="s">
        <v>79</v>
      </c>
      <c r="B44" s="45" t="s">
        <v>80</v>
      </c>
      <c r="C44" s="42"/>
      <c r="D44" s="42"/>
      <c r="E44" s="43"/>
      <c r="F44" s="43"/>
      <c r="G44" s="43"/>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0" t="s">
        <v>81</v>
      </c>
      <c r="B45" s="41" t="s">
        <v>82</v>
      </c>
      <c r="C45" s="42">
        <f>+C46</f>
        <v>0</v>
      </c>
      <c r="D45" s="42">
        <f>+D46</f>
        <v>0</v>
      </c>
      <c r="E45" s="42">
        <f>+E46</f>
        <v>0</v>
      </c>
      <c r="F45" s="42">
        <f>+F46</f>
        <v>0</v>
      </c>
      <c r="G45" s="42">
        <f>+G46</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4" t="s">
        <v>83</v>
      </c>
      <c r="B46" s="45" t="s">
        <v>84</v>
      </c>
      <c r="C46" s="42"/>
      <c r="D46" s="42"/>
      <c r="E46" s="43"/>
      <c r="F46" s="43"/>
      <c r="G46" s="43"/>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49" t="s">
        <v>85</v>
      </c>
      <c r="B47" s="41" t="s">
        <v>86</v>
      </c>
      <c r="C47" s="42">
        <f>+C48+C52</f>
        <v>137</v>
      </c>
      <c r="D47" s="42">
        <f>+D48+D52</f>
        <v>100</v>
      </c>
      <c r="E47" s="42">
        <f>+E48+E52</f>
        <v>130.11</v>
      </c>
      <c r="F47" s="42">
        <f>+F48+F52</f>
        <v>5.000000000000014</v>
      </c>
      <c r="G47" s="42">
        <f>+G48+G52</f>
        <v>125.11</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0" t="s">
        <v>87</v>
      </c>
      <c r="B48" s="41" t="s">
        <v>88</v>
      </c>
      <c r="C48" s="42">
        <f>C51+C49+C50</f>
        <v>137</v>
      </c>
      <c r="D48" s="42">
        <f>D51+D49+D50</f>
        <v>100</v>
      </c>
      <c r="E48" s="42">
        <f>E51+E49+E50</f>
        <v>130.11</v>
      </c>
      <c r="F48" s="42">
        <f>F51+F49+F50</f>
        <v>5.000000000000014</v>
      </c>
      <c r="G48" s="42">
        <f>G51+G49+G50</f>
        <v>125.11</v>
      </c>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106" t="s">
        <v>345</v>
      </c>
      <c r="B49" s="41" t="s">
        <v>89</v>
      </c>
      <c r="C49" s="42"/>
      <c r="D49" s="42"/>
      <c r="E49" s="42"/>
      <c r="F49" s="42"/>
      <c r="G49" s="42"/>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4.25" customHeight="1">
      <c r="A50" s="106" t="s">
        <v>346</v>
      </c>
      <c r="B50" s="41" t="s">
        <v>347</v>
      </c>
      <c r="C50" s="42">
        <v>0</v>
      </c>
      <c r="D50" s="42">
        <v>0</v>
      </c>
      <c r="E50" s="42">
        <v>0</v>
      </c>
      <c r="F50" s="43">
        <f>E50-G50</f>
        <v>0</v>
      </c>
      <c r="G50" s="42">
        <v>0</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4" t="s">
        <v>90</v>
      </c>
      <c r="B51" s="50" t="s">
        <v>91</v>
      </c>
      <c r="C51" s="42">
        <v>137</v>
      </c>
      <c r="D51" s="42">
        <v>100</v>
      </c>
      <c r="E51" s="43">
        <v>130.11</v>
      </c>
      <c r="F51" s="43">
        <f>E51-G51</f>
        <v>5.000000000000014</v>
      </c>
      <c r="G51" s="43">
        <v>125.11</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0" t="s">
        <v>92</v>
      </c>
      <c r="B52" s="41" t="s">
        <v>93</v>
      </c>
      <c r="C52" s="42">
        <f>C53</f>
        <v>0</v>
      </c>
      <c r="D52" s="42">
        <f>D53</f>
        <v>0</v>
      </c>
      <c r="E52" s="42">
        <f>E53</f>
        <v>0</v>
      </c>
      <c r="F52" s="42">
        <f>F53</f>
        <v>0</v>
      </c>
      <c r="G52" s="42">
        <f>G53</f>
        <v>0</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4" t="s">
        <v>94</v>
      </c>
      <c r="B53" s="50" t="s">
        <v>95</v>
      </c>
      <c r="C53" s="42"/>
      <c r="D53" s="42"/>
      <c r="E53" s="43"/>
      <c r="F53" s="43"/>
      <c r="G53" s="43"/>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0" t="s">
        <v>96</v>
      </c>
      <c r="B54" s="41" t="s">
        <v>97</v>
      </c>
      <c r="C54" s="42">
        <f>+C55</f>
        <v>5638.16</v>
      </c>
      <c r="D54" s="42">
        <f>+D55</f>
        <v>4598.639999999999</v>
      </c>
      <c r="E54" s="42">
        <f>+E55</f>
        <v>1492.21</v>
      </c>
      <c r="F54" s="42">
        <f>+F55</f>
        <v>316.48</v>
      </c>
      <c r="G54" s="42">
        <f>+G55</f>
        <v>1175.73</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0" t="s">
        <v>98</v>
      </c>
      <c r="B55" s="41" t="s">
        <v>99</v>
      </c>
      <c r="C55" s="42">
        <f>+C56+C68</f>
        <v>5638.16</v>
      </c>
      <c r="D55" s="42">
        <f>+D56+D68</f>
        <v>4598.639999999999</v>
      </c>
      <c r="E55" s="42">
        <f>+E56+E68</f>
        <v>1492.21</v>
      </c>
      <c r="F55" s="42">
        <f>+F56+F68</f>
        <v>316.48</v>
      </c>
      <c r="G55" s="42">
        <f>+G56+G68</f>
        <v>1175.73</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0" t="s">
        <v>100</v>
      </c>
      <c r="B56" s="41" t="s">
        <v>101</v>
      </c>
      <c r="C56" s="42">
        <f>C57+C58+C59+C60+C62+C63+C64+C65+C61+C66+C67</f>
        <v>5140.16</v>
      </c>
      <c r="D56" s="42">
        <f>D57+D58+D59+D60+D62+D63+D64+D65+D61+D66+D67</f>
        <v>4318.16</v>
      </c>
      <c r="E56" s="42">
        <f>E57+E58+E59+E60+E62+E63+E64+E65+E61+E66+E67</f>
        <v>984.91</v>
      </c>
      <c r="F56" s="42">
        <f>F57+F58+F59+F60+F62+F63+F64+F65+F61+F66+F67</f>
        <v>217.04999999999998</v>
      </c>
      <c r="G56" s="42">
        <f>G57+G58+G59+G60+G62+G63+G64+G65+G61+G66+G67</f>
        <v>767.86</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4" t="s">
        <v>102</v>
      </c>
      <c r="B57" s="50" t="s">
        <v>103</v>
      </c>
      <c r="C57" s="42"/>
      <c r="D57" s="42"/>
      <c r="E57" s="43"/>
      <c r="F57" s="43"/>
      <c r="G57" s="43"/>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104</v>
      </c>
      <c r="B58" s="50" t="s">
        <v>105</v>
      </c>
      <c r="C58" s="42">
        <v>47</v>
      </c>
      <c r="D58" s="42">
        <v>22</v>
      </c>
      <c r="E58" s="43">
        <v>465.53</v>
      </c>
      <c r="F58" s="43">
        <f>E58-G58</f>
        <v>103.82999999999998</v>
      </c>
      <c r="G58" s="43">
        <v>361.7</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51" t="s">
        <v>106</v>
      </c>
      <c r="B59" s="50" t="s">
        <v>107</v>
      </c>
      <c r="C59" s="42">
        <v>3362</v>
      </c>
      <c r="D59" s="42">
        <v>3362</v>
      </c>
      <c r="E59" s="43"/>
      <c r="F59" s="43"/>
      <c r="G59" s="43"/>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4" t="s">
        <v>108</v>
      </c>
      <c r="B60" s="52" t="s">
        <v>109</v>
      </c>
      <c r="C60" s="42">
        <v>1161</v>
      </c>
      <c r="D60" s="42">
        <v>629</v>
      </c>
      <c r="E60" s="43">
        <v>518.01</v>
      </c>
      <c r="F60" s="43">
        <f>E60-G60</f>
        <v>112.74000000000001</v>
      </c>
      <c r="G60" s="43">
        <v>405.27</v>
      </c>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4" t="s">
        <v>110</v>
      </c>
      <c r="B61" s="52" t="s">
        <v>111</v>
      </c>
      <c r="C61" s="42"/>
      <c r="D61" s="42"/>
      <c r="E61" s="43"/>
      <c r="F61" s="43"/>
      <c r="G61" s="43"/>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4" t="s">
        <v>112</v>
      </c>
      <c r="B62" s="52" t="s">
        <v>113</v>
      </c>
      <c r="C62" s="42"/>
      <c r="D62" s="42"/>
      <c r="E62" s="43"/>
      <c r="F62" s="43"/>
      <c r="G62" s="43"/>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4" t="s">
        <v>114</v>
      </c>
      <c r="B63" s="52" t="s">
        <v>115</v>
      </c>
      <c r="C63" s="42"/>
      <c r="D63" s="42"/>
      <c r="E63" s="43"/>
      <c r="F63" s="43"/>
      <c r="G63" s="43"/>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116</v>
      </c>
      <c r="B64" s="52" t="s">
        <v>117</v>
      </c>
      <c r="C64" s="42"/>
      <c r="D64" s="42"/>
      <c r="E64" s="43"/>
      <c r="F64" s="43"/>
      <c r="G64" s="43"/>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51">
      <c r="A65" s="44" t="s">
        <v>118</v>
      </c>
      <c r="B65" s="52" t="s">
        <v>119</v>
      </c>
      <c r="C65" s="42">
        <v>6</v>
      </c>
      <c r="D65" s="42">
        <v>3</v>
      </c>
      <c r="E65" s="43">
        <v>1.37</v>
      </c>
      <c r="F65" s="43">
        <f>E65-G65</f>
        <v>0.4800000000000001</v>
      </c>
      <c r="G65" s="43">
        <v>0.89</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4" t="s">
        <v>120</v>
      </c>
      <c r="B66" s="52" t="s">
        <v>121</v>
      </c>
      <c r="C66" s="42">
        <v>564.16</v>
      </c>
      <c r="D66" s="42">
        <v>302.16</v>
      </c>
      <c r="E66" s="43"/>
      <c r="F66" s="43"/>
      <c r="G66" s="43"/>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4" t="s">
        <v>360</v>
      </c>
      <c r="B67" s="52" t="s">
        <v>361</v>
      </c>
      <c r="C67" s="135"/>
      <c r="D67" s="135"/>
      <c r="E67" s="43"/>
      <c r="F67" s="43"/>
      <c r="G67" s="43"/>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12.75">
      <c r="A68" s="40" t="s">
        <v>122</v>
      </c>
      <c r="B68" s="41" t="s">
        <v>123</v>
      </c>
      <c r="C68" s="42">
        <f>+C69+C70+C71+C72+C73+C74+C75+C76</f>
        <v>498</v>
      </c>
      <c r="D68" s="42">
        <f>+D69+D70+D71+D72+D73+D74+D75+D76</f>
        <v>280.48</v>
      </c>
      <c r="E68" s="42">
        <f>+E69+E70+E71+E72+E73+E74+E75+E76</f>
        <v>507.3</v>
      </c>
      <c r="F68" s="42">
        <f>+F69+F70+F71+F72+F73+F74+F75+F76</f>
        <v>99.43000000000002</v>
      </c>
      <c r="G68" s="42">
        <f>+G69+G70+G71+G72+G73+G74+G75+G76</f>
        <v>407.87</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4" t="s">
        <v>124</v>
      </c>
      <c r="B69" s="45" t="s">
        <v>125</v>
      </c>
      <c r="C69" s="42"/>
      <c r="D69" s="42"/>
      <c r="E69" s="43"/>
      <c r="F69" s="43"/>
      <c r="G69" s="43"/>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4" t="s">
        <v>126</v>
      </c>
      <c r="B70" s="53" t="s">
        <v>109</v>
      </c>
      <c r="C70" s="42"/>
      <c r="D70" s="42"/>
      <c r="E70" s="43"/>
      <c r="F70" s="43"/>
      <c r="G70" s="43"/>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4" t="s">
        <v>127</v>
      </c>
      <c r="B71" s="45" t="s">
        <v>128</v>
      </c>
      <c r="C71" s="42"/>
      <c r="D71" s="42"/>
      <c r="E71" s="43">
        <v>-0.31</v>
      </c>
      <c r="F71" s="43">
        <f>E71-G71</f>
        <v>0</v>
      </c>
      <c r="G71" s="43">
        <v>-0.31</v>
      </c>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38.25">
      <c r="A72" s="44" t="s">
        <v>129</v>
      </c>
      <c r="B72" s="45" t="s">
        <v>130</v>
      </c>
      <c r="C72" s="42"/>
      <c r="D72" s="42"/>
      <c r="E72" s="43">
        <v>-0.88</v>
      </c>
      <c r="F72" s="43">
        <f>E72-G72</f>
        <v>0</v>
      </c>
      <c r="G72" s="43">
        <v>-0.88</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25.5">
      <c r="A73" s="44" t="s">
        <v>131</v>
      </c>
      <c r="B73" s="45" t="s">
        <v>113</v>
      </c>
      <c r="C73" s="42"/>
      <c r="D73" s="42"/>
      <c r="E73" s="43">
        <v>507.98</v>
      </c>
      <c r="F73" s="43">
        <f>E73-G73</f>
        <v>99.29000000000002</v>
      </c>
      <c r="G73" s="43">
        <v>408.69</v>
      </c>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88" ht="25.5">
      <c r="A74" s="48" t="s">
        <v>132</v>
      </c>
      <c r="B74" s="54" t="s">
        <v>133</v>
      </c>
      <c r="C74" s="42">
        <v>498</v>
      </c>
      <c r="D74" s="42">
        <v>280.48</v>
      </c>
      <c r="E74" s="43"/>
      <c r="F74" s="43"/>
      <c r="G74" s="43"/>
      <c r="AP74" s="2"/>
      <c r="BP74" s="2"/>
      <c r="BQ74" s="2"/>
      <c r="BR74" s="2"/>
      <c r="CJ74" s="2"/>
    </row>
    <row r="75" spans="1:172" s="25" customFormat="1" ht="51">
      <c r="A75" s="45" t="s">
        <v>134</v>
      </c>
      <c r="B75" s="55" t="s">
        <v>135</v>
      </c>
      <c r="C75" s="42"/>
      <c r="D75" s="42"/>
      <c r="E75" s="43">
        <v>0.51</v>
      </c>
      <c r="F75" s="43">
        <f>E75-G75</f>
        <v>0.14</v>
      </c>
      <c r="G75" s="43">
        <v>0.37</v>
      </c>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29"/>
      <c r="BQ75" s="29"/>
      <c r="BR75" s="29"/>
      <c r="BS75" s="19"/>
      <c r="BT75" s="19"/>
      <c r="BU75" s="19"/>
      <c r="BV75" s="19"/>
      <c r="BW75" s="19"/>
      <c r="BX75" s="19"/>
      <c r="BY75" s="19"/>
      <c r="BZ75" s="19"/>
      <c r="CA75" s="19"/>
      <c r="CB75" s="19"/>
      <c r="CC75" s="19"/>
      <c r="CD75" s="19"/>
      <c r="CE75" s="19"/>
      <c r="CF75" s="19"/>
      <c r="CG75" s="19"/>
      <c r="CH75" s="19"/>
      <c r="CI75" s="19"/>
      <c r="CJ75" s="2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row>
    <row r="76" spans="1:172" s="25" customFormat="1" ht="25.5">
      <c r="A76" s="45" t="s">
        <v>136</v>
      </c>
      <c r="B76" s="56" t="s">
        <v>137</v>
      </c>
      <c r="C76" s="42"/>
      <c r="D76" s="42"/>
      <c r="E76" s="43"/>
      <c r="F76" s="43"/>
      <c r="G76" s="43"/>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29"/>
      <c r="BQ76" s="29"/>
      <c r="BR76" s="29"/>
      <c r="BS76" s="19"/>
      <c r="BT76" s="19"/>
      <c r="BU76" s="19"/>
      <c r="BV76" s="19"/>
      <c r="BW76" s="19"/>
      <c r="BX76" s="19"/>
      <c r="BY76" s="19"/>
      <c r="BZ76" s="19"/>
      <c r="CA76" s="19"/>
      <c r="CB76" s="19"/>
      <c r="CC76" s="19"/>
      <c r="CD76" s="19"/>
      <c r="CE76" s="19"/>
      <c r="CF76" s="19"/>
      <c r="CG76" s="19"/>
      <c r="CH76" s="19"/>
      <c r="CI76" s="19"/>
      <c r="CJ76" s="2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row>
    <row r="77" spans="1:172" s="25" customFormat="1" ht="14.25">
      <c r="A77" s="101"/>
      <c r="B77" s="104"/>
      <c r="C77" s="102"/>
      <c r="D77" s="103"/>
      <c r="E77" s="103"/>
      <c r="F77" s="103"/>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29"/>
      <c r="BQ77" s="29"/>
      <c r="BR77" s="29"/>
      <c r="BS77" s="19"/>
      <c r="BT77" s="19"/>
      <c r="BU77" s="19"/>
      <c r="BV77" s="19"/>
      <c r="BW77" s="19"/>
      <c r="BX77" s="19"/>
      <c r="BY77" s="19"/>
      <c r="BZ77" s="19"/>
      <c r="CA77" s="19"/>
      <c r="CB77" s="19"/>
      <c r="CC77" s="19"/>
      <c r="CD77" s="19"/>
      <c r="CE77" s="19"/>
      <c r="CF77" s="19"/>
      <c r="CG77" s="19"/>
      <c r="CH77" s="19"/>
      <c r="CI77" s="19"/>
      <c r="CJ77" s="2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row>
    <row r="78" spans="1:172" s="25" customFormat="1" ht="14.25">
      <c r="A78" s="101"/>
      <c r="B78" s="104"/>
      <c r="C78" s="102"/>
      <c r="D78" s="103"/>
      <c r="E78" s="103"/>
      <c r="F78" s="103"/>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29"/>
      <c r="BQ78" s="29"/>
      <c r="BR78" s="29"/>
      <c r="BS78" s="19"/>
      <c r="BT78" s="19"/>
      <c r="BU78" s="19"/>
      <c r="BV78" s="19"/>
      <c r="BW78" s="19"/>
      <c r="BX78" s="19"/>
      <c r="BY78" s="19"/>
      <c r="BZ78" s="19"/>
      <c r="CA78" s="19"/>
      <c r="CB78" s="19"/>
      <c r="CC78" s="19"/>
      <c r="CD78" s="19"/>
      <c r="CE78" s="19"/>
      <c r="CF78" s="19"/>
      <c r="CG78" s="19"/>
      <c r="CH78" s="19"/>
      <c r="CI78" s="19"/>
      <c r="CJ78" s="2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row>
    <row r="79" spans="1:172" s="25" customFormat="1" ht="14.25">
      <c r="A79" s="143" t="s">
        <v>138</v>
      </c>
      <c r="B79" s="143"/>
      <c r="C79" s="30"/>
      <c r="D79" s="30"/>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29"/>
      <c r="BQ79" s="29"/>
      <c r="BR79" s="29"/>
      <c r="BS79" s="19"/>
      <c r="BT79" s="19"/>
      <c r="BU79" s="19"/>
      <c r="BV79" s="19"/>
      <c r="BW79" s="19"/>
      <c r="BX79" s="19"/>
      <c r="BY79" s="19"/>
      <c r="BZ79" s="19"/>
      <c r="CA79" s="19"/>
      <c r="CB79" s="19"/>
      <c r="CC79" s="19"/>
      <c r="CD79" s="19"/>
      <c r="CE79" s="19"/>
      <c r="CF79" s="19"/>
      <c r="CG79" s="19"/>
      <c r="CH79" s="19"/>
      <c r="CI79" s="19"/>
      <c r="CJ79" s="2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row>
    <row r="80" spans="1:172" s="25" customFormat="1" ht="12.75">
      <c r="A80" s="13"/>
      <c r="C80" s="30"/>
      <c r="D80" s="30"/>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29"/>
      <c r="BQ80" s="29"/>
      <c r="BR80" s="29"/>
      <c r="BS80" s="19"/>
      <c r="BT80" s="19"/>
      <c r="BU80" s="19"/>
      <c r="BV80" s="19"/>
      <c r="BW80" s="19"/>
      <c r="BX80" s="19"/>
      <c r="BY80" s="19"/>
      <c r="BZ80" s="19"/>
      <c r="CA80" s="19"/>
      <c r="CB80" s="19"/>
      <c r="CC80" s="19"/>
      <c r="CD80" s="19"/>
      <c r="CE80" s="19"/>
      <c r="CF80" s="19"/>
      <c r="CG80" s="19"/>
      <c r="CH80" s="19"/>
      <c r="CI80" s="19"/>
      <c r="CJ80" s="2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row>
    <row r="81" spans="1:172" s="31" customFormat="1" ht="14.25">
      <c r="A81" s="14"/>
      <c r="B81" s="137" t="s">
        <v>139</v>
      </c>
      <c r="C81" s="32"/>
      <c r="E81" s="139" t="s">
        <v>382</v>
      </c>
      <c r="F81" s="137"/>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4"/>
      <c r="BQ81" s="34"/>
      <c r="BR81" s="34"/>
      <c r="BS81" s="33"/>
      <c r="BT81" s="33"/>
      <c r="BU81" s="33"/>
      <c r="BV81" s="33"/>
      <c r="BW81" s="33"/>
      <c r="BX81" s="33"/>
      <c r="BY81" s="33"/>
      <c r="BZ81" s="33"/>
      <c r="CA81" s="33"/>
      <c r="CB81" s="33"/>
      <c r="CC81" s="33"/>
      <c r="CD81" s="33"/>
      <c r="CE81" s="33"/>
      <c r="CF81" s="33"/>
      <c r="CG81" s="33"/>
      <c r="CH81" s="33"/>
      <c r="CI81" s="33"/>
      <c r="CJ81" s="34"/>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row>
    <row r="82" spans="1:172" s="25" customFormat="1" ht="12.75">
      <c r="A82" s="13"/>
      <c r="B82" s="138" t="s">
        <v>387</v>
      </c>
      <c r="C82" s="30"/>
      <c r="E82" s="140" t="s">
        <v>383</v>
      </c>
      <c r="F82" s="138"/>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29"/>
      <c r="BQ82" s="29"/>
      <c r="BR82" s="29"/>
      <c r="BS82" s="19"/>
      <c r="BT82" s="19"/>
      <c r="BU82" s="19"/>
      <c r="BV82" s="19"/>
      <c r="BW82" s="19"/>
      <c r="BX82" s="19"/>
      <c r="BY82" s="19"/>
      <c r="BZ82" s="19"/>
      <c r="CA82" s="19"/>
      <c r="CB82" s="19"/>
      <c r="CC82" s="19"/>
      <c r="CD82" s="19"/>
      <c r="CE82" s="19"/>
      <c r="CF82" s="19"/>
      <c r="CG82" s="19"/>
      <c r="CH82" s="19"/>
      <c r="CI82" s="19"/>
      <c r="CJ82" s="2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row>
    <row r="83" spans="1:172" s="25" customFormat="1" ht="12.75">
      <c r="A83" s="13"/>
      <c r="C83" s="30"/>
      <c r="D83" s="30"/>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29"/>
      <c r="BQ83" s="29"/>
      <c r="BR83" s="29"/>
      <c r="BS83" s="19"/>
      <c r="BT83" s="19"/>
      <c r="BU83" s="19"/>
      <c r="BV83" s="19"/>
      <c r="BW83" s="19"/>
      <c r="BX83" s="19"/>
      <c r="BY83" s="19"/>
      <c r="BZ83" s="19"/>
      <c r="CA83" s="19"/>
      <c r="CB83" s="19"/>
      <c r="CC83" s="19"/>
      <c r="CD83" s="19"/>
      <c r="CE83" s="19"/>
      <c r="CF83" s="19"/>
      <c r="CG83" s="19"/>
      <c r="CH83" s="19"/>
      <c r="CI83" s="19"/>
      <c r="CJ83" s="2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row>
    <row r="84" spans="1:172" s="25" customFormat="1" ht="12.75">
      <c r="A84" s="13"/>
      <c r="C84" s="30"/>
      <c r="D84" s="30"/>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29"/>
      <c r="BQ84" s="29"/>
      <c r="BR84" s="29"/>
      <c r="BS84" s="19"/>
      <c r="BT84" s="19"/>
      <c r="BU84" s="19"/>
      <c r="BV84" s="19"/>
      <c r="BW84" s="19"/>
      <c r="BX84" s="19"/>
      <c r="BY84" s="19"/>
      <c r="BZ84" s="19"/>
      <c r="CA84" s="19"/>
      <c r="CB84" s="19"/>
      <c r="CC84" s="19"/>
      <c r="CD84" s="19"/>
      <c r="CE84" s="19"/>
      <c r="CF84" s="19"/>
      <c r="CG84" s="19"/>
      <c r="CH84" s="19"/>
      <c r="CI84" s="19"/>
      <c r="CJ84" s="2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row>
    <row r="85" spans="1:172" s="25" customFormat="1" ht="12.75">
      <c r="A85" s="13"/>
      <c r="C85" s="30"/>
      <c r="D85" s="30"/>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29"/>
      <c r="BQ85" s="29"/>
      <c r="BR85" s="29"/>
      <c r="BS85" s="19"/>
      <c r="BT85" s="19"/>
      <c r="BU85" s="19"/>
      <c r="BV85" s="19"/>
      <c r="BW85" s="19"/>
      <c r="BX85" s="19"/>
      <c r="BY85" s="19"/>
      <c r="BZ85" s="19"/>
      <c r="CA85" s="19"/>
      <c r="CB85" s="19"/>
      <c r="CC85" s="19"/>
      <c r="CD85" s="19"/>
      <c r="CE85" s="19"/>
      <c r="CF85" s="19"/>
      <c r="CG85" s="19"/>
      <c r="CH85" s="19"/>
      <c r="CI85" s="19"/>
      <c r="CJ85" s="2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row>
    <row r="86" spans="1:172" s="25" customFormat="1" ht="12.75">
      <c r="A86" s="13"/>
      <c r="C86" s="30"/>
      <c r="D86" s="30"/>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29"/>
      <c r="BQ86" s="29"/>
      <c r="BR86" s="29"/>
      <c r="BS86" s="19"/>
      <c r="BT86" s="19"/>
      <c r="BU86" s="19"/>
      <c r="BV86" s="19"/>
      <c r="BW86" s="19"/>
      <c r="BX86" s="19"/>
      <c r="BY86" s="19"/>
      <c r="BZ86" s="19"/>
      <c r="CA86" s="19"/>
      <c r="CB86" s="19"/>
      <c r="CC86" s="19"/>
      <c r="CD86" s="19"/>
      <c r="CE86" s="19"/>
      <c r="CF86" s="19"/>
      <c r="CG86" s="19"/>
      <c r="CH86" s="19"/>
      <c r="CI86" s="19"/>
      <c r="CJ86" s="2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row>
    <row r="87" spans="1:172" s="25" customFormat="1" ht="12.75">
      <c r="A87" s="13"/>
      <c r="C87" s="30"/>
      <c r="D87" s="30"/>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29"/>
      <c r="BQ87" s="29"/>
      <c r="BR87" s="29"/>
      <c r="BS87" s="19"/>
      <c r="BT87" s="19"/>
      <c r="BU87" s="19"/>
      <c r="BV87" s="19"/>
      <c r="BW87" s="19"/>
      <c r="BX87" s="19"/>
      <c r="BY87" s="19"/>
      <c r="BZ87" s="19"/>
      <c r="CA87" s="19"/>
      <c r="CB87" s="19"/>
      <c r="CC87" s="19"/>
      <c r="CD87" s="19"/>
      <c r="CE87" s="19"/>
      <c r="CF87" s="19"/>
      <c r="CG87" s="19"/>
      <c r="CH87" s="19"/>
      <c r="CI87" s="19"/>
      <c r="CJ87" s="2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row>
    <row r="88" spans="1:172" s="25" customFormat="1" ht="12.75">
      <c r="A88" s="13"/>
      <c r="C88" s="30"/>
      <c r="D88" s="30"/>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29"/>
      <c r="BQ88" s="29"/>
      <c r="BR88" s="29"/>
      <c r="BS88" s="19"/>
      <c r="BT88" s="19"/>
      <c r="BU88" s="19"/>
      <c r="BV88" s="19"/>
      <c r="BW88" s="19"/>
      <c r="BX88" s="19"/>
      <c r="BY88" s="19"/>
      <c r="BZ88" s="19"/>
      <c r="CA88" s="19"/>
      <c r="CB88" s="19"/>
      <c r="CC88" s="19"/>
      <c r="CD88" s="19"/>
      <c r="CE88" s="19"/>
      <c r="CF88" s="19"/>
      <c r="CG88" s="19"/>
      <c r="CH88" s="19"/>
      <c r="CI88" s="19"/>
      <c r="CJ88" s="2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row>
    <row r="89" spans="1:172" s="25" customFormat="1" ht="12.75">
      <c r="A89" s="13"/>
      <c r="C89" s="30"/>
      <c r="D89" s="30"/>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29"/>
      <c r="BQ89" s="29"/>
      <c r="BR89" s="29"/>
      <c r="BS89" s="19"/>
      <c r="BT89" s="19"/>
      <c r="BU89" s="19"/>
      <c r="BV89" s="19"/>
      <c r="BW89" s="19"/>
      <c r="BX89" s="19"/>
      <c r="BY89" s="19"/>
      <c r="BZ89" s="19"/>
      <c r="CA89" s="19"/>
      <c r="CB89" s="19"/>
      <c r="CC89" s="19"/>
      <c r="CD89" s="19"/>
      <c r="CE89" s="19"/>
      <c r="CF89" s="19"/>
      <c r="CG89" s="19"/>
      <c r="CH89" s="19"/>
      <c r="CI89" s="19"/>
      <c r="CJ89" s="2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row>
    <row r="90" spans="1:172" s="25" customFormat="1" ht="12.75">
      <c r="A90" s="13"/>
      <c r="C90" s="30"/>
      <c r="D90" s="30"/>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29"/>
      <c r="BQ90" s="29"/>
      <c r="BR90" s="29"/>
      <c r="BS90" s="19"/>
      <c r="BT90" s="19"/>
      <c r="BU90" s="19"/>
      <c r="BV90" s="19"/>
      <c r="BW90" s="19"/>
      <c r="BX90" s="19"/>
      <c r="BY90" s="19"/>
      <c r="BZ90" s="19"/>
      <c r="CA90" s="19"/>
      <c r="CB90" s="19"/>
      <c r="CC90" s="19"/>
      <c r="CD90" s="19"/>
      <c r="CE90" s="19"/>
      <c r="CF90" s="19"/>
      <c r="CG90" s="19"/>
      <c r="CH90" s="19"/>
      <c r="CI90" s="19"/>
      <c r="CJ90" s="2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row>
    <row r="91" spans="1:172" s="25" customFormat="1" ht="12.75">
      <c r="A91" s="13"/>
      <c r="C91" s="30"/>
      <c r="D91" s="30"/>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29"/>
      <c r="BQ91" s="29"/>
      <c r="BR91" s="29"/>
      <c r="BS91" s="19"/>
      <c r="BT91" s="19"/>
      <c r="BU91" s="19"/>
      <c r="BV91" s="19"/>
      <c r="BW91" s="19"/>
      <c r="BX91" s="19"/>
      <c r="BY91" s="19"/>
      <c r="BZ91" s="19"/>
      <c r="CA91" s="19"/>
      <c r="CB91" s="19"/>
      <c r="CC91" s="19"/>
      <c r="CD91" s="19"/>
      <c r="CE91" s="19"/>
      <c r="CF91" s="19"/>
      <c r="CG91" s="19"/>
      <c r="CH91" s="19"/>
      <c r="CI91" s="19"/>
      <c r="CJ91" s="2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row>
    <row r="92" spans="1:172" s="25" customFormat="1" ht="12.75">
      <c r="A92" s="13"/>
      <c r="C92" s="30"/>
      <c r="D92" s="30"/>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2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row>
    <row r="93" spans="1:172" s="25" customFormat="1" ht="12" customHeight="1">
      <c r="A93" s="13"/>
      <c r="C93" s="30"/>
      <c r="D93" s="30"/>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2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row>
    <row r="94" spans="1:172" s="25" customFormat="1" ht="12.75">
      <c r="A94" s="13"/>
      <c r="C94" s="30"/>
      <c r="D94" s="30"/>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2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row>
    <row r="95" spans="1:172" s="25" customFormat="1" ht="12.75">
      <c r="A95" s="13"/>
      <c r="C95" s="30"/>
      <c r="D95" s="30"/>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2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row>
    <row r="96" spans="1:172" s="25" customFormat="1" ht="12.75">
      <c r="A96" s="13"/>
      <c r="C96" s="30"/>
      <c r="D96" s="30"/>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2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row>
    <row r="97" spans="1:172" s="25" customFormat="1" ht="12.75">
      <c r="A97" s="13"/>
      <c r="C97" s="30"/>
      <c r="D97" s="30"/>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2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row>
    <row r="98" spans="1:172" s="25" customFormat="1" ht="12.75">
      <c r="A98" s="13"/>
      <c r="C98" s="30"/>
      <c r="D98" s="30"/>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2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row>
    <row r="99" spans="1:172" s="25" customFormat="1" ht="12.75">
      <c r="A99" s="13"/>
      <c r="C99" s="30"/>
      <c r="D99" s="30"/>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2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row>
    <row r="100" spans="1:172" s="25" customFormat="1" ht="12.75">
      <c r="A100" s="13"/>
      <c r="C100" s="30"/>
      <c r="D100" s="30"/>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2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row>
    <row r="101" spans="1:172" s="25" customFormat="1" ht="12.75">
      <c r="A101" s="13"/>
      <c r="C101" s="30"/>
      <c r="D101" s="30"/>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2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row>
    <row r="102" spans="1:172" s="25" customFormat="1" ht="12.75">
      <c r="A102" s="13"/>
      <c r="C102" s="30"/>
      <c r="D102" s="30"/>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2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row>
    <row r="103" spans="1:172" s="25" customFormat="1" ht="12.75">
      <c r="A103" s="13"/>
      <c r="C103" s="30"/>
      <c r="D103" s="30"/>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2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row>
    <row r="104" spans="1:172" s="25" customFormat="1" ht="12.75">
      <c r="A104" s="13"/>
      <c r="C104" s="30"/>
      <c r="D104" s="30"/>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2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row>
    <row r="105" spans="1:172" s="25" customFormat="1" ht="12.75">
      <c r="A105" s="13"/>
      <c r="C105" s="30"/>
      <c r="D105" s="30"/>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2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row>
    <row r="106" spans="1:172" s="25" customFormat="1" ht="12.75">
      <c r="A106" s="13"/>
      <c r="C106" s="30"/>
      <c r="D106" s="30"/>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2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row>
    <row r="107" spans="1:172" s="25" customFormat="1" ht="12.75">
      <c r="A107" s="13"/>
      <c r="C107" s="30"/>
      <c r="D107" s="30"/>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2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row>
    <row r="108" spans="1:172" s="25" customFormat="1" ht="12.75">
      <c r="A108" s="13"/>
      <c r="C108" s="30"/>
      <c r="D108" s="30"/>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2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row>
    <row r="109" spans="1:172" s="25" customFormat="1" ht="12.75">
      <c r="A109" s="13"/>
      <c r="C109" s="30"/>
      <c r="D109" s="30"/>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2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row>
    <row r="110" spans="1:172" s="25" customFormat="1" ht="12.75">
      <c r="A110" s="13"/>
      <c r="C110" s="30"/>
      <c r="D110" s="30"/>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2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row>
    <row r="111" spans="1:172" s="25" customFormat="1" ht="12.75">
      <c r="A111" s="13"/>
      <c r="C111" s="30"/>
      <c r="D111" s="30"/>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2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row>
    <row r="112" spans="1:172" s="25" customFormat="1" ht="12.75">
      <c r="A112" s="13"/>
      <c r="C112" s="30"/>
      <c r="D112" s="30"/>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2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row>
    <row r="113" spans="1:172" s="25" customFormat="1" ht="12.75">
      <c r="A113" s="13"/>
      <c r="C113" s="30"/>
      <c r="D113" s="30"/>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2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row>
    <row r="114" spans="1:172" s="25" customFormat="1" ht="12.75">
      <c r="A114" s="13"/>
      <c r="C114" s="30"/>
      <c r="D114" s="30"/>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2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row>
    <row r="115" spans="1:172" s="25" customFormat="1" ht="12.75">
      <c r="A115" s="13"/>
      <c r="C115" s="30"/>
      <c r="D115" s="30"/>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2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row>
    <row r="116" spans="1:172" s="25" customFormat="1" ht="12.75">
      <c r="A116" s="13"/>
      <c r="C116" s="30"/>
      <c r="D116" s="30"/>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2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row>
    <row r="117" spans="1:172" s="25" customFormat="1" ht="12.75">
      <c r="A117" s="13"/>
      <c r="C117" s="30"/>
      <c r="D117" s="30"/>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2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row>
    <row r="118" spans="1:172" s="25" customFormat="1" ht="12.75">
      <c r="A118" s="13"/>
      <c r="C118" s="30"/>
      <c r="D118" s="30"/>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2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row>
    <row r="119" spans="1:172" s="25" customFormat="1" ht="12.75">
      <c r="A119" s="13"/>
      <c r="C119" s="30"/>
      <c r="D119" s="30"/>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2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sheetData>
  <sheetProtection/>
  <protectedRanges>
    <protectedRange sqref="D77:F78" name="Zonă1"/>
    <protectedRange sqref="F58 F71:F73 F50 E44:G45 E54:G55 E47:G47 E16:G21 E51:G51 E74:G76 E59:G70 E24:G40" name="Zonă1_1"/>
    <protectedRange sqref="C45:D45 C68:D68 C54:D55 C47:D47" name="Zonă1_1_1"/>
  </protectedRanges>
  <mergeCells count="32">
    <mergeCell ref="Y4:AC4"/>
    <mergeCell ref="AD4:AH4"/>
    <mergeCell ref="AI4:AM4"/>
    <mergeCell ref="AN4:AR4"/>
    <mergeCell ref="H4:I4"/>
    <mergeCell ref="J4:N4"/>
    <mergeCell ref="O4:S4"/>
    <mergeCell ref="T4:X4"/>
    <mergeCell ref="BM4:BQ4"/>
    <mergeCell ref="BR4:BV4"/>
    <mergeCell ref="BW4:CA4"/>
    <mergeCell ref="CB4:CF4"/>
    <mergeCell ref="AS4:AW4"/>
    <mergeCell ref="AX4:BB4"/>
    <mergeCell ref="BC4:BG4"/>
    <mergeCell ref="BH4:BL4"/>
    <mergeCell ref="DP4:DT4"/>
    <mergeCell ref="DU4:DY4"/>
    <mergeCell ref="CL4:CP4"/>
    <mergeCell ref="CQ4:CU4"/>
    <mergeCell ref="CV4:CZ4"/>
    <mergeCell ref="DA4:DE4"/>
    <mergeCell ref="ET4:EX4"/>
    <mergeCell ref="EY4:FC4"/>
    <mergeCell ref="A79:B79"/>
    <mergeCell ref="DZ4:ED4"/>
    <mergeCell ref="EE4:EI4"/>
    <mergeCell ref="EJ4:EN4"/>
    <mergeCell ref="EO4:ES4"/>
    <mergeCell ref="DF4:DJ4"/>
    <mergeCell ref="DK4:DO4"/>
    <mergeCell ref="CG4:CK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87"/>
  <sheetViews>
    <sheetView zoomScale="90" zoomScaleNormal="90" zoomScalePageLayoutView="0" workbookViewId="0" topLeftCell="A1">
      <pane xSplit="3" ySplit="6" topLeftCell="D179" activePane="bottomRight" state="frozen"/>
      <selection pane="topLeft" activeCell="G5" sqref="G5"/>
      <selection pane="topRight" activeCell="G5" sqref="G5"/>
      <selection pane="bottomLeft" activeCell="G5" sqref="G5"/>
      <selection pane="bottomRight" activeCell="A1" sqref="A1:H189"/>
    </sheetView>
  </sheetViews>
  <sheetFormatPr defaultColWidth="9.140625" defaultRowHeight="12.75"/>
  <cols>
    <col min="1" max="1" width="14.00390625" style="108" customWidth="1"/>
    <col min="2" max="2" width="63.421875" style="27" customWidth="1"/>
    <col min="3" max="3" width="0.2890625" style="27" customWidth="1"/>
    <col min="4" max="4" width="13.28125" style="27" customWidth="1"/>
    <col min="5" max="5" width="12.57421875" style="27" bestFit="1" customWidth="1"/>
    <col min="6" max="6" width="11.57421875" style="27" bestFit="1" customWidth="1"/>
    <col min="7" max="7" width="13.57421875" style="27" customWidth="1"/>
    <col min="8" max="8" width="13.140625" style="27" customWidth="1"/>
    <col min="9" max="9" width="11.57421875" style="19" bestFit="1" customWidth="1"/>
    <col min="10" max="10" width="10.421875" style="19" bestFit="1" customWidth="1"/>
    <col min="11" max="11" width="11.57421875" style="19" bestFit="1" customWidth="1"/>
    <col min="12" max="16384" width="9.140625" style="19" customWidth="1"/>
  </cols>
  <sheetData>
    <row r="1" spans="2:3" ht="12.75">
      <c r="B1" s="141" t="s">
        <v>384</v>
      </c>
      <c r="C1" s="59"/>
    </row>
    <row r="2" spans="2:3" ht="12.75">
      <c r="B2" s="59"/>
      <c r="C2" s="59"/>
    </row>
    <row r="3" spans="2:4" ht="15">
      <c r="B3" s="58" t="s">
        <v>386</v>
      </c>
      <c r="C3" s="59"/>
      <c r="D3" s="29"/>
    </row>
    <row r="4" spans="4:8" ht="12.75">
      <c r="D4" s="60"/>
      <c r="E4" s="60"/>
      <c r="F4" s="61"/>
      <c r="G4" s="62"/>
      <c r="H4" s="63" t="s">
        <v>141</v>
      </c>
    </row>
    <row r="5" spans="1:8" s="112" customFormat="1" ht="89.25">
      <c r="A5" s="109" t="s">
        <v>1</v>
      </c>
      <c r="B5" s="23" t="s">
        <v>2</v>
      </c>
      <c r="C5" s="23"/>
      <c r="D5" s="23" t="s">
        <v>142</v>
      </c>
      <c r="E5" s="5" t="s">
        <v>143</v>
      </c>
      <c r="F5" s="5" t="s">
        <v>144</v>
      </c>
      <c r="G5" s="23" t="s">
        <v>145</v>
      </c>
      <c r="H5" s="23" t="s">
        <v>146</v>
      </c>
    </row>
    <row r="6" spans="1:8" ht="12.75">
      <c r="A6" s="68"/>
      <c r="B6" s="6" t="s">
        <v>147</v>
      </c>
      <c r="C6" s="6"/>
      <c r="D6" s="115">
        <v>1</v>
      </c>
      <c r="E6" s="115">
        <v>2</v>
      </c>
      <c r="F6" s="115">
        <v>3</v>
      </c>
      <c r="G6" s="115">
        <v>4</v>
      </c>
      <c r="H6" s="115" t="s">
        <v>148</v>
      </c>
    </row>
    <row r="7" spans="1:12" s="11" customFormat="1" ht="12.75">
      <c r="A7" s="68" t="s">
        <v>149</v>
      </c>
      <c r="B7" s="64" t="s">
        <v>150</v>
      </c>
      <c r="C7" s="65">
        <f aca="true" t="shared" si="0" ref="C7:H7">+C8+C15</f>
        <v>0</v>
      </c>
      <c r="D7" s="65">
        <f t="shared" si="0"/>
        <v>227088.06000000003</v>
      </c>
      <c r="E7" s="65">
        <f t="shared" si="0"/>
        <v>233995.13999999998</v>
      </c>
      <c r="F7" s="65">
        <f t="shared" si="0"/>
        <v>133422.07</v>
      </c>
      <c r="G7" s="65">
        <f t="shared" si="0"/>
        <v>108837.68</v>
      </c>
      <c r="H7" s="65">
        <f t="shared" si="0"/>
        <v>24132.069999999996</v>
      </c>
      <c r="I7" s="65">
        <f>+I8+I15</f>
        <v>84705.61</v>
      </c>
      <c r="J7" s="8"/>
      <c r="K7" s="8"/>
      <c r="L7" s="8"/>
    </row>
    <row r="8" spans="1:12" s="11" customFormat="1" ht="12.75">
      <c r="A8" s="68" t="s">
        <v>151</v>
      </c>
      <c r="B8" s="66" t="s">
        <v>152</v>
      </c>
      <c r="C8" s="67">
        <f aca="true" t="shared" si="1" ref="C8:H8">+C9+C10+C13+C11+C12+C14+C166</f>
        <v>0</v>
      </c>
      <c r="D8" s="67">
        <f t="shared" si="1"/>
        <v>227088.06000000003</v>
      </c>
      <c r="E8" s="67">
        <f t="shared" si="1"/>
        <v>233995.13999999998</v>
      </c>
      <c r="F8" s="67">
        <f t="shared" si="1"/>
        <v>133422.07</v>
      </c>
      <c r="G8" s="67">
        <f t="shared" si="1"/>
        <v>108837.68</v>
      </c>
      <c r="H8" s="67">
        <f t="shared" si="1"/>
        <v>24132.069999999996</v>
      </c>
      <c r="I8" s="67">
        <f>+I9+I10+I13+I11+I12+I14+I166</f>
        <v>84705.61</v>
      </c>
      <c r="J8" s="8"/>
      <c r="K8" s="8"/>
      <c r="L8" s="8"/>
    </row>
    <row r="9" spans="1:12" s="11" customFormat="1" ht="15" customHeight="1">
      <c r="A9" s="68" t="s">
        <v>153</v>
      </c>
      <c r="B9" s="66" t="s">
        <v>154</v>
      </c>
      <c r="C9" s="67">
        <f aca="true" t="shared" si="2" ref="C9:H9">+C26</f>
        <v>0</v>
      </c>
      <c r="D9" s="67">
        <f t="shared" si="2"/>
        <v>0</v>
      </c>
      <c r="E9" s="67">
        <f t="shared" si="2"/>
        <v>4125.34</v>
      </c>
      <c r="F9" s="67">
        <f t="shared" si="2"/>
        <v>2143.42</v>
      </c>
      <c r="G9" s="67">
        <f t="shared" si="2"/>
        <v>1764.37</v>
      </c>
      <c r="H9" s="67">
        <f t="shared" si="2"/>
        <v>360.72</v>
      </c>
      <c r="I9" s="67">
        <f>+I26</f>
        <v>1403.65</v>
      </c>
      <c r="J9" s="8"/>
      <c r="K9" s="8"/>
      <c r="L9" s="8"/>
    </row>
    <row r="10" spans="1:12" s="11" customFormat="1" ht="12.75" customHeight="1">
      <c r="A10" s="68" t="s">
        <v>155</v>
      </c>
      <c r="B10" s="66" t="s">
        <v>156</v>
      </c>
      <c r="C10" s="67">
        <f aca="true" t="shared" si="3" ref="C10:H10">+C39</f>
        <v>0</v>
      </c>
      <c r="D10" s="67">
        <f t="shared" si="3"/>
        <v>213252.06000000003</v>
      </c>
      <c r="E10" s="67">
        <f t="shared" si="3"/>
        <v>209432.72</v>
      </c>
      <c r="F10" s="67">
        <f t="shared" si="3"/>
        <v>114062.56999999999</v>
      </c>
      <c r="G10" s="67">
        <f t="shared" si="3"/>
        <v>92608.07999999999</v>
      </c>
      <c r="H10" s="67">
        <f t="shared" si="3"/>
        <v>20549.499999999996</v>
      </c>
      <c r="I10" s="67">
        <f>+I39</f>
        <v>72058.58</v>
      </c>
      <c r="J10" s="8"/>
      <c r="K10" s="8"/>
      <c r="L10" s="8"/>
    </row>
    <row r="11" spans="1:12" s="11" customFormat="1" ht="12.75" customHeight="1">
      <c r="A11" s="68" t="s">
        <v>157</v>
      </c>
      <c r="B11" s="66" t="s">
        <v>158</v>
      </c>
      <c r="C11" s="67">
        <f aca="true" t="shared" si="4" ref="C11:H11">+C66</f>
        <v>0</v>
      </c>
      <c r="D11" s="67">
        <f t="shared" si="4"/>
        <v>0</v>
      </c>
      <c r="E11" s="67">
        <f t="shared" si="4"/>
        <v>0</v>
      </c>
      <c r="F11" s="67">
        <f t="shared" si="4"/>
        <v>0</v>
      </c>
      <c r="G11" s="67">
        <f t="shared" si="4"/>
        <v>0</v>
      </c>
      <c r="H11" s="67">
        <f t="shared" si="4"/>
        <v>0</v>
      </c>
      <c r="I11" s="67">
        <f>+I66</f>
        <v>0</v>
      </c>
      <c r="J11" s="8"/>
      <c r="K11" s="8"/>
      <c r="L11" s="8"/>
    </row>
    <row r="12" spans="1:12" s="11" customFormat="1" ht="15.75" customHeight="1">
      <c r="A12" s="68" t="s">
        <v>357</v>
      </c>
      <c r="B12" s="66" t="s">
        <v>354</v>
      </c>
      <c r="C12" s="67">
        <f aca="true" t="shared" si="5" ref="C12:H12">C20</f>
        <v>0</v>
      </c>
      <c r="D12" s="67">
        <f t="shared" si="5"/>
        <v>13836</v>
      </c>
      <c r="E12" s="67">
        <f t="shared" si="5"/>
        <v>13836</v>
      </c>
      <c r="F12" s="67">
        <f t="shared" si="5"/>
        <v>13836</v>
      </c>
      <c r="G12" s="67">
        <f t="shared" si="5"/>
        <v>11717.38</v>
      </c>
      <c r="H12" s="67">
        <f t="shared" si="5"/>
        <v>2645.9399999999996</v>
      </c>
      <c r="I12" s="67">
        <f>I20</f>
        <v>9071.44</v>
      </c>
      <c r="J12" s="8"/>
      <c r="K12" s="8"/>
      <c r="L12" s="8"/>
    </row>
    <row r="13" spans="1:12" s="11" customFormat="1" ht="12.75">
      <c r="A13" s="68" t="s">
        <v>159</v>
      </c>
      <c r="B13" s="66" t="s">
        <v>160</v>
      </c>
      <c r="C13" s="67">
        <f aca="true" t="shared" si="6" ref="C13:H13">+C21</f>
        <v>0</v>
      </c>
      <c r="D13" s="67">
        <f t="shared" si="6"/>
        <v>0</v>
      </c>
      <c r="E13" s="67">
        <f t="shared" si="6"/>
        <v>6601.08</v>
      </c>
      <c r="F13" s="67">
        <f t="shared" si="6"/>
        <v>3380.08</v>
      </c>
      <c r="G13" s="67">
        <f t="shared" si="6"/>
        <v>2916.97</v>
      </c>
      <c r="H13" s="67">
        <f t="shared" si="6"/>
        <v>578.62</v>
      </c>
      <c r="I13" s="67">
        <f>+I21</f>
        <v>2338.35</v>
      </c>
      <c r="J13" s="8"/>
      <c r="K13" s="8"/>
      <c r="L13" s="8"/>
    </row>
    <row r="14" spans="1:12" s="11" customFormat="1" ht="12.75">
      <c r="A14" s="68"/>
      <c r="B14" s="66" t="s">
        <v>363</v>
      </c>
      <c r="C14" s="67">
        <f aca="true" t="shared" si="7" ref="C14:H14">C69</f>
        <v>0</v>
      </c>
      <c r="D14" s="67">
        <f t="shared" si="7"/>
        <v>0</v>
      </c>
      <c r="E14" s="67">
        <f t="shared" si="7"/>
        <v>0</v>
      </c>
      <c r="F14" s="67">
        <f t="shared" si="7"/>
        <v>0</v>
      </c>
      <c r="G14" s="67">
        <f t="shared" si="7"/>
        <v>0</v>
      </c>
      <c r="H14" s="67">
        <f t="shared" si="7"/>
        <v>0</v>
      </c>
      <c r="I14" s="67">
        <f>I69</f>
        <v>0</v>
      </c>
      <c r="J14" s="8"/>
      <c r="K14" s="8"/>
      <c r="L14" s="8"/>
    </row>
    <row r="15" spans="1:12" s="11" customFormat="1" ht="12.75">
      <c r="A15" s="68" t="s">
        <v>161</v>
      </c>
      <c r="B15" s="66" t="s">
        <v>162</v>
      </c>
      <c r="C15" s="67">
        <f aca="true" t="shared" si="8" ref="C15:I15">+C16</f>
        <v>0</v>
      </c>
      <c r="D15" s="67">
        <f t="shared" si="8"/>
        <v>0</v>
      </c>
      <c r="E15" s="67">
        <f t="shared" si="8"/>
        <v>0</v>
      </c>
      <c r="F15" s="67">
        <f t="shared" si="8"/>
        <v>0</v>
      </c>
      <c r="G15" s="67">
        <f t="shared" si="8"/>
        <v>0</v>
      </c>
      <c r="H15" s="67">
        <f t="shared" si="8"/>
        <v>0</v>
      </c>
      <c r="I15" s="67">
        <f t="shared" si="8"/>
        <v>0</v>
      </c>
      <c r="J15" s="8"/>
      <c r="K15" s="8"/>
      <c r="L15" s="8"/>
    </row>
    <row r="16" spans="1:12" s="11" customFormat="1" ht="12.75">
      <c r="A16" s="68" t="s">
        <v>163</v>
      </c>
      <c r="B16" s="66" t="s">
        <v>164</v>
      </c>
      <c r="C16" s="67">
        <f aca="true" t="shared" si="9" ref="C16:H16">+C22</f>
        <v>0</v>
      </c>
      <c r="D16" s="67">
        <f t="shared" si="9"/>
        <v>0</v>
      </c>
      <c r="E16" s="67">
        <f t="shared" si="9"/>
        <v>0</v>
      </c>
      <c r="F16" s="67">
        <f t="shared" si="9"/>
        <v>0</v>
      </c>
      <c r="G16" s="67">
        <f t="shared" si="9"/>
        <v>0</v>
      </c>
      <c r="H16" s="67">
        <f t="shared" si="9"/>
        <v>0</v>
      </c>
      <c r="I16" s="67">
        <f>+I22</f>
        <v>0</v>
      </c>
      <c r="J16" s="8"/>
      <c r="K16" s="8"/>
      <c r="L16" s="8"/>
    </row>
    <row r="17" spans="1:12" s="11" customFormat="1" ht="25.5">
      <c r="A17" s="68"/>
      <c r="B17" s="118" t="s">
        <v>372</v>
      </c>
      <c r="C17" s="67">
        <f aca="true" t="shared" si="10" ref="C17:H17">C166+C180</f>
        <v>0</v>
      </c>
      <c r="D17" s="67">
        <f t="shared" si="10"/>
        <v>0</v>
      </c>
      <c r="E17" s="67">
        <f t="shared" si="10"/>
        <v>0</v>
      </c>
      <c r="F17" s="67">
        <f t="shared" si="10"/>
        <v>0</v>
      </c>
      <c r="G17" s="67">
        <f t="shared" si="10"/>
        <v>-170.27</v>
      </c>
      <c r="H17" s="67">
        <f t="shared" si="10"/>
        <v>-2.709999999999998</v>
      </c>
      <c r="I17" s="67">
        <f>I166+I180</f>
        <v>-167.56000000000003</v>
      </c>
      <c r="J17" s="8"/>
      <c r="K17" s="8"/>
      <c r="L17" s="8"/>
    </row>
    <row r="18" spans="1:12" s="11" customFormat="1" ht="12.75">
      <c r="A18" s="68" t="s">
        <v>165</v>
      </c>
      <c r="B18" s="66" t="s">
        <v>166</v>
      </c>
      <c r="C18" s="67">
        <f aca="true" t="shared" si="11" ref="C18:H18">+C19+C22</f>
        <v>0</v>
      </c>
      <c r="D18" s="67">
        <f t="shared" si="11"/>
        <v>227088.06000000003</v>
      </c>
      <c r="E18" s="67">
        <f t="shared" si="11"/>
        <v>233995.13999999998</v>
      </c>
      <c r="F18" s="67">
        <f t="shared" si="11"/>
        <v>133422.07</v>
      </c>
      <c r="G18" s="67">
        <f t="shared" si="11"/>
        <v>109006.79999999999</v>
      </c>
      <c r="H18" s="67">
        <f t="shared" si="11"/>
        <v>24134.779999999995</v>
      </c>
      <c r="I18" s="67">
        <f>+I19+I22</f>
        <v>84872.02</v>
      </c>
      <c r="J18" s="8"/>
      <c r="K18" s="8"/>
      <c r="L18" s="8"/>
    </row>
    <row r="19" spans="1:12" s="11" customFormat="1" ht="12.75">
      <c r="A19" s="68" t="s">
        <v>167</v>
      </c>
      <c r="B19" s="66" t="s">
        <v>152</v>
      </c>
      <c r="C19" s="67">
        <f aca="true" t="shared" si="12" ref="C19:H19">+C26+C39+C21+C66+C167+C69</f>
        <v>0</v>
      </c>
      <c r="D19" s="67">
        <f t="shared" si="12"/>
        <v>227088.06000000003</v>
      </c>
      <c r="E19" s="67">
        <f t="shared" si="12"/>
        <v>233995.13999999998</v>
      </c>
      <c r="F19" s="67">
        <f t="shared" si="12"/>
        <v>133422.07</v>
      </c>
      <c r="G19" s="67">
        <f t="shared" si="12"/>
        <v>109006.79999999999</v>
      </c>
      <c r="H19" s="67">
        <f t="shared" si="12"/>
        <v>24134.779999999995</v>
      </c>
      <c r="I19" s="67">
        <f>+I26+I39+I21+I66+I167+I69</f>
        <v>84872.02</v>
      </c>
      <c r="J19" s="8"/>
      <c r="K19" s="8"/>
      <c r="L19" s="8"/>
    </row>
    <row r="20" spans="1:12" s="11" customFormat="1" ht="25.5">
      <c r="A20" s="68" t="s">
        <v>357</v>
      </c>
      <c r="B20" s="66" t="s">
        <v>354</v>
      </c>
      <c r="C20" s="67">
        <f aca="true" t="shared" si="13" ref="C20:H20">C25</f>
        <v>0</v>
      </c>
      <c r="D20" s="67">
        <f t="shared" si="13"/>
        <v>13836</v>
      </c>
      <c r="E20" s="67">
        <f t="shared" si="13"/>
        <v>13836</v>
      </c>
      <c r="F20" s="67">
        <f t="shared" si="13"/>
        <v>13836</v>
      </c>
      <c r="G20" s="67">
        <f t="shared" si="13"/>
        <v>11717.38</v>
      </c>
      <c r="H20" s="67">
        <f t="shared" si="13"/>
        <v>2645.9399999999996</v>
      </c>
      <c r="I20" s="67">
        <f>I25</f>
        <v>9071.44</v>
      </c>
      <c r="J20" s="8"/>
      <c r="K20" s="8"/>
      <c r="L20" s="8"/>
    </row>
    <row r="21" spans="1:12" s="11" customFormat="1" ht="12.75">
      <c r="A21" s="68" t="s">
        <v>168</v>
      </c>
      <c r="B21" s="66" t="s">
        <v>160</v>
      </c>
      <c r="C21" s="67">
        <f aca="true" t="shared" si="14" ref="C21:H21">+C174</f>
        <v>0</v>
      </c>
      <c r="D21" s="67">
        <f t="shared" si="14"/>
        <v>0</v>
      </c>
      <c r="E21" s="67">
        <f t="shared" si="14"/>
        <v>6601.08</v>
      </c>
      <c r="F21" s="67">
        <f t="shared" si="14"/>
        <v>3380.08</v>
      </c>
      <c r="G21" s="67">
        <f t="shared" si="14"/>
        <v>2916.97</v>
      </c>
      <c r="H21" s="67">
        <f t="shared" si="14"/>
        <v>578.62</v>
      </c>
      <c r="I21" s="67">
        <f>+I174</f>
        <v>2338.35</v>
      </c>
      <c r="J21" s="8"/>
      <c r="K21" s="8"/>
      <c r="L21" s="8"/>
    </row>
    <row r="22" spans="1:12" s="11" customFormat="1" ht="12.75">
      <c r="A22" s="68" t="s">
        <v>169</v>
      </c>
      <c r="B22" s="66" t="s">
        <v>162</v>
      </c>
      <c r="C22" s="67">
        <f aca="true" t="shared" si="15" ref="C22:H22">+C71</f>
        <v>0</v>
      </c>
      <c r="D22" s="67">
        <f t="shared" si="15"/>
        <v>0</v>
      </c>
      <c r="E22" s="67">
        <f t="shared" si="15"/>
        <v>0</v>
      </c>
      <c r="F22" s="67">
        <f t="shared" si="15"/>
        <v>0</v>
      </c>
      <c r="G22" s="67">
        <f t="shared" si="15"/>
        <v>0</v>
      </c>
      <c r="H22" s="67">
        <f t="shared" si="15"/>
        <v>0</v>
      </c>
      <c r="I22" s="67">
        <f>+I71</f>
        <v>0</v>
      </c>
      <c r="J22" s="8"/>
      <c r="K22" s="8"/>
      <c r="L22" s="8"/>
    </row>
    <row r="23" spans="1:12" s="11" customFormat="1" ht="12.75">
      <c r="A23" s="68" t="s">
        <v>170</v>
      </c>
      <c r="B23" s="66" t="s">
        <v>171</v>
      </c>
      <c r="C23" s="67">
        <f aca="true" t="shared" si="16" ref="C23:H23">+C24+C71+C166</f>
        <v>0</v>
      </c>
      <c r="D23" s="67">
        <f t="shared" si="16"/>
        <v>227088.06000000003</v>
      </c>
      <c r="E23" s="67">
        <f t="shared" si="16"/>
        <v>227394.06</v>
      </c>
      <c r="F23" s="67">
        <f t="shared" si="16"/>
        <v>130041.98999999999</v>
      </c>
      <c r="G23" s="67">
        <f t="shared" si="16"/>
        <v>105920.70999999999</v>
      </c>
      <c r="H23" s="67">
        <f t="shared" si="16"/>
        <v>23553.449999999997</v>
      </c>
      <c r="I23" s="67">
        <f>+I24+I71+I166</f>
        <v>82367.26</v>
      </c>
      <c r="J23" s="8"/>
      <c r="K23" s="8"/>
      <c r="L23" s="8"/>
    </row>
    <row r="24" spans="1:12" s="11" customFormat="1" ht="12.75">
      <c r="A24" s="68" t="s">
        <v>172</v>
      </c>
      <c r="B24" s="66" t="s">
        <v>152</v>
      </c>
      <c r="C24" s="67">
        <f aca="true" t="shared" si="17" ref="C24:H24">+C26+C39+C66+C167+C69</f>
        <v>0</v>
      </c>
      <c r="D24" s="67">
        <f t="shared" si="17"/>
        <v>227088.06000000003</v>
      </c>
      <c r="E24" s="67">
        <f t="shared" si="17"/>
        <v>227394.06</v>
      </c>
      <c r="F24" s="67">
        <f t="shared" si="17"/>
        <v>130041.98999999999</v>
      </c>
      <c r="G24" s="67">
        <f t="shared" si="17"/>
        <v>106089.82999999999</v>
      </c>
      <c r="H24" s="67">
        <f t="shared" si="17"/>
        <v>23556.159999999996</v>
      </c>
      <c r="I24" s="67">
        <f>+I26+I39+I66+I167+I69</f>
        <v>82533.67</v>
      </c>
      <c r="J24" s="8"/>
      <c r="K24" s="8"/>
      <c r="L24" s="8"/>
    </row>
    <row r="25" spans="1:12" ht="25.5">
      <c r="A25" s="68" t="s">
        <v>357</v>
      </c>
      <c r="B25" s="66" t="s">
        <v>354</v>
      </c>
      <c r="C25" s="67">
        <f aca="true" t="shared" si="18" ref="C25:H25">C167</f>
        <v>0</v>
      </c>
      <c r="D25" s="67">
        <f t="shared" si="18"/>
        <v>13836</v>
      </c>
      <c r="E25" s="67">
        <f t="shared" si="18"/>
        <v>13836</v>
      </c>
      <c r="F25" s="67">
        <f t="shared" si="18"/>
        <v>13836</v>
      </c>
      <c r="G25" s="67">
        <f t="shared" si="18"/>
        <v>11717.38</v>
      </c>
      <c r="H25" s="67">
        <f t="shared" si="18"/>
        <v>2645.9399999999996</v>
      </c>
      <c r="I25" s="67">
        <f>I167</f>
        <v>9071.44</v>
      </c>
      <c r="J25" s="8"/>
      <c r="K25" s="8"/>
      <c r="L25" s="8"/>
    </row>
    <row r="26" spans="1:12" ht="12.75" customHeight="1">
      <c r="A26" s="68" t="s">
        <v>173</v>
      </c>
      <c r="B26" s="66" t="s">
        <v>154</v>
      </c>
      <c r="C26" s="67">
        <f aca="true" t="shared" si="19" ref="C26:H26">+C27+C33</f>
        <v>0</v>
      </c>
      <c r="D26" s="67">
        <f t="shared" si="19"/>
        <v>0</v>
      </c>
      <c r="E26" s="67">
        <f t="shared" si="19"/>
        <v>4125.34</v>
      </c>
      <c r="F26" s="67">
        <f t="shared" si="19"/>
        <v>2143.42</v>
      </c>
      <c r="G26" s="67">
        <f t="shared" si="19"/>
        <v>1764.37</v>
      </c>
      <c r="H26" s="67">
        <f t="shared" si="19"/>
        <v>360.72</v>
      </c>
      <c r="I26" s="67">
        <f>+I27+I33</f>
        <v>1403.65</v>
      </c>
      <c r="J26" s="8"/>
      <c r="K26" s="8"/>
      <c r="L26" s="8"/>
    </row>
    <row r="27" spans="1:12" ht="12.75">
      <c r="A27" s="68" t="s">
        <v>174</v>
      </c>
      <c r="B27" s="66" t="s">
        <v>175</v>
      </c>
      <c r="C27" s="67">
        <f aca="true" t="shared" si="20" ref="C27:H27">C28+C29+C30+C31+C32</f>
        <v>0</v>
      </c>
      <c r="D27" s="67">
        <f t="shared" si="20"/>
        <v>0</v>
      </c>
      <c r="E27" s="67">
        <f t="shared" si="20"/>
        <v>3428.63</v>
      </c>
      <c r="F27" s="67">
        <f t="shared" si="20"/>
        <v>1750.8000000000002</v>
      </c>
      <c r="G27" s="67">
        <f t="shared" si="20"/>
        <v>1442.75</v>
      </c>
      <c r="H27" s="67">
        <f t="shared" si="20"/>
        <v>295.38</v>
      </c>
      <c r="I27" s="67">
        <f>I28+I29+I30+I31+I32</f>
        <v>1147.3700000000001</v>
      </c>
      <c r="J27" s="8"/>
      <c r="K27" s="8"/>
      <c r="L27" s="8"/>
    </row>
    <row r="28" spans="1:12" ht="12.75">
      <c r="A28" s="78" t="s">
        <v>176</v>
      </c>
      <c r="B28" s="69" t="s">
        <v>339</v>
      </c>
      <c r="C28" s="70"/>
      <c r="D28" s="10"/>
      <c r="E28" s="10">
        <v>3343.21</v>
      </c>
      <c r="F28" s="10">
        <v>1717.88</v>
      </c>
      <c r="G28" s="7">
        <v>1431.57</v>
      </c>
      <c r="H28" s="7">
        <f>G28-I28</f>
        <v>292.52</v>
      </c>
      <c r="I28" s="7">
        <v>1139.05</v>
      </c>
      <c r="J28" s="8"/>
      <c r="K28" s="8"/>
      <c r="L28" s="8"/>
    </row>
    <row r="29" spans="1:12" ht="12" customHeight="1">
      <c r="A29" s="78" t="s">
        <v>177</v>
      </c>
      <c r="B29" s="71" t="s">
        <v>178</v>
      </c>
      <c r="C29" s="70"/>
      <c r="D29" s="10"/>
      <c r="E29" s="10">
        <v>20.88</v>
      </c>
      <c r="F29" s="10">
        <v>9.24</v>
      </c>
      <c r="G29" s="7">
        <v>6.2</v>
      </c>
      <c r="H29" s="7">
        <f>G29-I29</f>
        <v>1.5700000000000003</v>
      </c>
      <c r="I29" s="7">
        <v>4.63</v>
      </c>
      <c r="J29" s="8"/>
      <c r="K29" s="8"/>
      <c r="L29" s="8"/>
    </row>
    <row r="30" spans="1:12" ht="13.5" customHeight="1">
      <c r="A30" s="78" t="s">
        <v>179</v>
      </c>
      <c r="B30" s="71" t="s">
        <v>180</v>
      </c>
      <c r="C30" s="70"/>
      <c r="D30" s="10"/>
      <c r="E30" s="10">
        <v>2.45</v>
      </c>
      <c r="F30" s="10">
        <v>0.95</v>
      </c>
      <c r="G30" s="7">
        <v>0.39</v>
      </c>
      <c r="H30" s="7">
        <f>G30-I30</f>
        <v>0.10000000000000003</v>
      </c>
      <c r="I30" s="7">
        <v>0.29</v>
      </c>
      <c r="J30" s="8"/>
      <c r="K30" s="8"/>
      <c r="L30" s="8"/>
    </row>
    <row r="31" spans="1:12" ht="12.75">
      <c r="A31" s="78" t="s">
        <v>353</v>
      </c>
      <c r="B31" s="71" t="s">
        <v>181</v>
      </c>
      <c r="C31" s="70"/>
      <c r="D31" s="10"/>
      <c r="E31" s="10"/>
      <c r="F31" s="10"/>
      <c r="G31" s="7"/>
      <c r="H31" s="7"/>
      <c r="I31" s="7"/>
      <c r="J31" s="8"/>
      <c r="K31" s="8"/>
      <c r="L31" s="8"/>
    </row>
    <row r="32" spans="1:12" ht="12.75">
      <c r="A32" s="78" t="s">
        <v>182</v>
      </c>
      <c r="B32" s="71" t="s">
        <v>373</v>
      </c>
      <c r="C32" s="70"/>
      <c r="D32" s="10"/>
      <c r="E32" s="10">
        <v>62.09</v>
      </c>
      <c r="F32" s="10">
        <v>22.73</v>
      </c>
      <c r="G32" s="7">
        <v>4.59</v>
      </c>
      <c r="H32" s="7">
        <f>G32-I32</f>
        <v>1.19</v>
      </c>
      <c r="I32" s="7">
        <v>3.4</v>
      </c>
      <c r="J32" s="8"/>
      <c r="K32" s="8"/>
      <c r="L32" s="8"/>
    </row>
    <row r="33" spans="1:12" ht="12.75">
      <c r="A33" s="68" t="s">
        <v>183</v>
      </c>
      <c r="B33" s="66" t="s">
        <v>184</v>
      </c>
      <c r="C33" s="67">
        <f aca="true" t="shared" si="21" ref="C33:H33">+C34+C35+C36+C37+C38</f>
        <v>0</v>
      </c>
      <c r="D33" s="67">
        <f t="shared" si="21"/>
        <v>0</v>
      </c>
      <c r="E33" s="67">
        <f t="shared" si="21"/>
        <v>696.7100000000002</v>
      </c>
      <c r="F33" s="67">
        <f t="shared" si="21"/>
        <v>392.62</v>
      </c>
      <c r="G33" s="67">
        <f t="shared" si="21"/>
        <v>321.62</v>
      </c>
      <c r="H33" s="67">
        <f t="shared" si="21"/>
        <v>65.34</v>
      </c>
      <c r="I33" s="67">
        <f>+I34+I35+I36+I37+I38</f>
        <v>256.28</v>
      </c>
      <c r="J33" s="8"/>
      <c r="K33" s="8"/>
      <c r="L33" s="8"/>
    </row>
    <row r="34" spans="1:12" ht="12.75">
      <c r="A34" s="78" t="s">
        <v>185</v>
      </c>
      <c r="B34" s="71" t="s">
        <v>186</v>
      </c>
      <c r="C34" s="70"/>
      <c r="D34" s="10"/>
      <c r="E34" s="10">
        <v>485.72</v>
      </c>
      <c r="F34" s="10">
        <v>275.27</v>
      </c>
      <c r="G34" s="7">
        <v>225.79</v>
      </c>
      <c r="H34" s="7">
        <f>G34-I34</f>
        <v>45.870000000000005</v>
      </c>
      <c r="I34" s="7">
        <v>179.92</v>
      </c>
      <c r="J34" s="8"/>
      <c r="K34" s="8"/>
      <c r="L34" s="8"/>
    </row>
    <row r="35" spans="1:12" s="11" customFormat="1" ht="12.75">
      <c r="A35" s="78" t="s">
        <v>187</v>
      </c>
      <c r="B35" s="71" t="s">
        <v>188</v>
      </c>
      <c r="C35" s="70"/>
      <c r="D35" s="10"/>
      <c r="E35" s="10">
        <v>15.37</v>
      </c>
      <c r="F35" s="10">
        <v>8.74</v>
      </c>
      <c r="G35" s="7">
        <v>7.16</v>
      </c>
      <c r="H35" s="7">
        <f>G35-I35</f>
        <v>1.4500000000000002</v>
      </c>
      <c r="I35" s="7">
        <v>5.71</v>
      </c>
      <c r="J35" s="8"/>
      <c r="K35" s="8"/>
      <c r="L35" s="8"/>
    </row>
    <row r="36" spans="1:12" s="11" customFormat="1" ht="12.75">
      <c r="A36" s="78" t="s">
        <v>189</v>
      </c>
      <c r="B36" s="71" t="s">
        <v>190</v>
      </c>
      <c r="C36" s="70"/>
      <c r="D36" s="10"/>
      <c r="E36" s="10">
        <v>159.72</v>
      </c>
      <c r="F36" s="10">
        <v>90.68</v>
      </c>
      <c r="G36" s="7">
        <v>74.42</v>
      </c>
      <c r="H36" s="7">
        <f>G36-I36</f>
        <v>15.130000000000003</v>
      </c>
      <c r="I36" s="7">
        <v>59.29</v>
      </c>
      <c r="J36" s="8"/>
      <c r="K36" s="8"/>
      <c r="L36" s="8"/>
    </row>
    <row r="37" spans="1:12" ht="12.75">
      <c r="A37" s="78" t="s">
        <v>191</v>
      </c>
      <c r="B37" s="72" t="s">
        <v>192</v>
      </c>
      <c r="C37" s="70"/>
      <c r="D37" s="10"/>
      <c r="E37" s="10">
        <v>5.2</v>
      </c>
      <c r="F37" s="10">
        <v>2.71</v>
      </c>
      <c r="G37" s="7">
        <v>2.14</v>
      </c>
      <c r="H37" s="7">
        <f>G37-I37</f>
        <v>0.43000000000000016</v>
      </c>
      <c r="I37" s="7">
        <v>1.71</v>
      </c>
      <c r="J37" s="8"/>
      <c r="K37" s="8"/>
      <c r="L37" s="8"/>
    </row>
    <row r="38" spans="1:12" ht="12.75">
      <c r="A38" s="78" t="s">
        <v>193</v>
      </c>
      <c r="B38" s="72" t="s">
        <v>194</v>
      </c>
      <c r="C38" s="70"/>
      <c r="D38" s="10"/>
      <c r="E38" s="10">
        <v>30.7</v>
      </c>
      <c r="F38" s="10">
        <v>15.22</v>
      </c>
      <c r="G38" s="10">
        <v>12.11</v>
      </c>
      <c r="H38" s="7">
        <f>G38-I38</f>
        <v>2.459999999999999</v>
      </c>
      <c r="I38" s="10">
        <v>9.65</v>
      </c>
      <c r="J38" s="8"/>
      <c r="K38" s="8"/>
      <c r="L38" s="8"/>
    </row>
    <row r="39" spans="1:12" ht="12.75">
      <c r="A39" s="68" t="s">
        <v>195</v>
      </c>
      <c r="B39" s="66" t="s">
        <v>156</v>
      </c>
      <c r="C39" s="67">
        <f aca="true" t="shared" si="22" ref="C39:H39">+C40+C54+C53+C56+C59+C61+C62+C63+C60</f>
        <v>0</v>
      </c>
      <c r="D39" s="67">
        <f t="shared" si="22"/>
        <v>213252.06000000003</v>
      </c>
      <c r="E39" s="67">
        <f t="shared" si="22"/>
        <v>209432.72</v>
      </c>
      <c r="F39" s="67">
        <f t="shared" si="22"/>
        <v>114062.56999999999</v>
      </c>
      <c r="G39" s="67">
        <f t="shared" si="22"/>
        <v>92608.07999999999</v>
      </c>
      <c r="H39" s="67">
        <f t="shared" si="22"/>
        <v>20549.499999999996</v>
      </c>
      <c r="I39" s="67">
        <f>+I40+I54+I53+I56+I59+I61+I62+I63+I60</f>
        <v>72058.58</v>
      </c>
      <c r="J39" s="8"/>
      <c r="K39" s="8"/>
      <c r="L39" s="8"/>
    </row>
    <row r="40" spans="1:12" ht="12.75">
      <c r="A40" s="68" t="s">
        <v>196</v>
      </c>
      <c r="B40" s="66" t="s">
        <v>197</v>
      </c>
      <c r="C40" s="67">
        <f>+C41+C42+C43+C44+C45+C46+C47+C48+C50</f>
        <v>0</v>
      </c>
      <c r="D40" s="67">
        <f>+D41+D42+D43+D44+D45+D46+D47+D48+D50</f>
        <v>213252.06000000003</v>
      </c>
      <c r="E40" s="67">
        <f>+E41+E42+E43+E44+E45+E46+E47+E48+E50</f>
        <v>209366.72</v>
      </c>
      <c r="F40" s="67">
        <f>+F41+F42+F43+F44+F45+F46+F47+F48+F50</f>
        <v>114033.04999999999</v>
      </c>
      <c r="G40" s="67">
        <f>+G41+G42+G43+G44+G45+G46+G47+G48+G50</f>
        <v>92590.65</v>
      </c>
      <c r="H40" s="67">
        <f>+H41+H42+H43+H44+H45+H46+H47+H48+H50</f>
        <v>20546.149999999998</v>
      </c>
      <c r="I40" s="67">
        <f>+I41+I42+I43+I44+I45+I46+I47+I48+I50</f>
        <v>72044.5</v>
      </c>
      <c r="J40" s="8"/>
      <c r="K40" s="8"/>
      <c r="L40" s="8"/>
    </row>
    <row r="41" spans="1:12" ht="12.75">
      <c r="A41" s="78" t="s">
        <v>198</v>
      </c>
      <c r="B41" s="71" t="s">
        <v>199</v>
      </c>
      <c r="C41" s="70"/>
      <c r="D41" s="10"/>
      <c r="E41" s="10">
        <v>41</v>
      </c>
      <c r="F41" s="10">
        <v>11.34</v>
      </c>
      <c r="G41" s="7">
        <v>10.87</v>
      </c>
      <c r="H41" s="7">
        <f aca="true" t="shared" si="23" ref="H41:H52">G41-I41</f>
        <v>0.09999999999999964</v>
      </c>
      <c r="I41" s="7">
        <v>10.77</v>
      </c>
      <c r="J41" s="8"/>
      <c r="K41" s="8"/>
      <c r="L41" s="8"/>
    </row>
    <row r="42" spans="1:12" ht="12.75">
      <c r="A42" s="78" t="s">
        <v>200</v>
      </c>
      <c r="B42" s="71" t="s">
        <v>201</v>
      </c>
      <c r="C42" s="70"/>
      <c r="D42" s="10"/>
      <c r="E42" s="10">
        <v>5</v>
      </c>
      <c r="F42" s="10">
        <v>1</v>
      </c>
      <c r="G42" s="7">
        <v>1</v>
      </c>
      <c r="H42" s="7">
        <f t="shared" si="23"/>
        <v>1</v>
      </c>
      <c r="I42" s="7">
        <v>0</v>
      </c>
      <c r="J42" s="8"/>
      <c r="K42" s="8"/>
      <c r="L42" s="8"/>
    </row>
    <row r="43" spans="1:12" ht="12.75">
      <c r="A43" s="78" t="s">
        <v>202</v>
      </c>
      <c r="B43" s="71" t="s">
        <v>203</v>
      </c>
      <c r="C43" s="70"/>
      <c r="D43" s="10"/>
      <c r="E43" s="10">
        <v>40</v>
      </c>
      <c r="F43" s="10">
        <v>34</v>
      </c>
      <c r="G43" s="7">
        <v>33.07</v>
      </c>
      <c r="H43" s="7">
        <f t="shared" si="23"/>
        <v>1.8900000000000006</v>
      </c>
      <c r="I43" s="7">
        <v>31.18</v>
      </c>
      <c r="J43" s="8"/>
      <c r="K43" s="8"/>
      <c r="L43" s="8"/>
    </row>
    <row r="44" spans="1:12" s="11" customFormat="1" ht="12.75">
      <c r="A44" s="78" t="s">
        <v>204</v>
      </c>
      <c r="B44" s="71" t="s">
        <v>205</v>
      </c>
      <c r="C44" s="70"/>
      <c r="D44" s="10"/>
      <c r="E44" s="10">
        <v>4</v>
      </c>
      <c r="F44" s="10">
        <v>2</v>
      </c>
      <c r="G44" s="7">
        <v>1.28</v>
      </c>
      <c r="H44" s="7">
        <f t="shared" si="23"/>
        <v>0.22999999999999998</v>
      </c>
      <c r="I44" s="7">
        <v>1.05</v>
      </c>
      <c r="J44" s="8"/>
      <c r="K44" s="8"/>
      <c r="L44" s="8"/>
    </row>
    <row r="45" spans="1:12" s="113" customFormat="1" ht="12.75">
      <c r="A45" s="78" t="s">
        <v>206</v>
      </c>
      <c r="B45" s="71" t="s">
        <v>207</v>
      </c>
      <c r="C45" s="70"/>
      <c r="D45" s="10"/>
      <c r="E45" s="10">
        <v>16</v>
      </c>
      <c r="F45" s="10">
        <v>0</v>
      </c>
      <c r="G45" s="7">
        <v>0</v>
      </c>
      <c r="H45" s="7">
        <f t="shared" si="23"/>
        <v>0</v>
      </c>
      <c r="I45" s="7">
        <v>0</v>
      </c>
      <c r="J45" s="8"/>
      <c r="K45" s="8"/>
      <c r="L45" s="8"/>
    </row>
    <row r="46" spans="1:12" ht="12.75">
      <c r="A46" s="78" t="s">
        <v>208</v>
      </c>
      <c r="B46" s="71" t="s">
        <v>209</v>
      </c>
      <c r="C46" s="70"/>
      <c r="D46" s="10"/>
      <c r="E46" s="10">
        <v>1</v>
      </c>
      <c r="F46" s="10">
        <v>0</v>
      </c>
      <c r="G46" s="7">
        <v>0</v>
      </c>
      <c r="H46" s="7">
        <f t="shared" si="23"/>
        <v>0</v>
      </c>
      <c r="I46" s="7">
        <v>0</v>
      </c>
      <c r="J46" s="8"/>
      <c r="K46" s="8"/>
      <c r="L46" s="8"/>
    </row>
    <row r="47" spans="1:12" s="11" customFormat="1" ht="12.75">
      <c r="A47" s="78" t="s">
        <v>210</v>
      </c>
      <c r="B47" s="71" t="s">
        <v>211</v>
      </c>
      <c r="C47" s="70"/>
      <c r="D47" s="10"/>
      <c r="E47" s="10">
        <v>46</v>
      </c>
      <c r="F47" s="10">
        <v>30.58</v>
      </c>
      <c r="G47" s="10">
        <v>29.71</v>
      </c>
      <c r="H47" s="7">
        <f t="shared" si="23"/>
        <v>5.449999999999999</v>
      </c>
      <c r="I47" s="10">
        <v>24.26</v>
      </c>
      <c r="J47" s="8"/>
      <c r="K47" s="8"/>
      <c r="L47" s="8"/>
    </row>
    <row r="48" spans="1:12" s="11" customFormat="1" ht="26.25" customHeight="1">
      <c r="A48" s="68" t="s">
        <v>212</v>
      </c>
      <c r="B48" s="66" t="s">
        <v>213</v>
      </c>
      <c r="C48" s="73">
        <f aca="true" t="shared" si="24" ref="C48:H48">+C49+C82</f>
        <v>0</v>
      </c>
      <c r="D48" s="73">
        <f t="shared" si="24"/>
        <v>213252.06000000003</v>
      </c>
      <c r="E48" s="73">
        <f t="shared" si="24"/>
        <v>208964.72</v>
      </c>
      <c r="F48" s="73">
        <f t="shared" si="24"/>
        <v>113830.65999999999</v>
      </c>
      <c r="G48" s="73">
        <f t="shared" si="24"/>
        <v>92404.89</v>
      </c>
      <c r="H48" s="73">
        <f t="shared" si="24"/>
        <v>20511.91</v>
      </c>
      <c r="I48" s="73">
        <f>+I49+I82</f>
        <v>71892.98000000001</v>
      </c>
      <c r="J48" s="8"/>
      <c r="K48" s="8"/>
      <c r="L48" s="8"/>
    </row>
    <row r="49" spans="1:12" s="11" customFormat="1" ht="14.25" customHeight="1">
      <c r="A49" s="110"/>
      <c r="B49" s="74" t="s">
        <v>214</v>
      </c>
      <c r="C49" s="75"/>
      <c r="D49" s="10"/>
      <c r="E49" s="10">
        <v>11</v>
      </c>
      <c r="F49" s="10">
        <v>2.79</v>
      </c>
      <c r="G49" s="7">
        <v>2.09</v>
      </c>
      <c r="H49" s="7">
        <f t="shared" si="23"/>
        <v>0.71</v>
      </c>
      <c r="I49" s="7">
        <v>1.38</v>
      </c>
      <c r="J49" s="8"/>
      <c r="K49" s="8"/>
      <c r="L49" s="8"/>
    </row>
    <row r="50" spans="1:12" ht="12.75">
      <c r="A50" s="78" t="s">
        <v>215</v>
      </c>
      <c r="B50" s="71" t="s">
        <v>216</v>
      </c>
      <c r="C50" s="70"/>
      <c r="D50" s="10"/>
      <c r="E50" s="10">
        <v>249</v>
      </c>
      <c r="F50" s="10">
        <v>123.47</v>
      </c>
      <c r="G50" s="10">
        <v>109.83</v>
      </c>
      <c r="H50" s="7">
        <f t="shared" si="23"/>
        <v>25.569999999999993</v>
      </c>
      <c r="I50" s="10">
        <v>84.26</v>
      </c>
      <c r="J50" s="8"/>
      <c r="K50" s="8"/>
      <c r="L50" s="8"/>
    </row>
    <row r="51" spans="1:12" s="11" customFormat="1" ht="12.75">
      <c r="A51" s="78"/>
      <c r="B51" s="71" t="s">
        <v>217</v>
      </c>
      <c r="C51" s="70"/>
      <c r="D51" s="10"/>
      <c r="E51" s="10"/>
      <c r="F51" s="10"/>
      <c r="G51" s="10"/>
      <c r="H51" s="10"/>
      <c r="I51" s="10"/>
      <c r="J51" s="8"/>
      <c r="K51" s="8"/>
      <c r="L51" s="8"/>
    </row>
    <row r="52" spans="1:12" s="11" customFormat="1" ht="25.5">
      <c r="A52" s="78"/>
      <c r="B52" s="71" t="s">
        <v>374</v>
      </c>
      <c r="C52" s="70"/>
      <c r="D52" s="10"/>
      <c r="E52" s="10">
        <v>36</v>
      </c>
      <c r="F52" s="10">
        <v>8</v>
      </c>
      <c r="G52" s="10">
        <v>3.15</v>
      </c>
      <c r="H52" s="7">
        <f t="shared" si="23"/>
        <v>3.15</v>
      </c>
      <c r="I52" s="10">
        <v>0</v>
      </c>
      <c r="J52" s="8"/>
      <c r="K52" s="8"/>
      <c r="L52" s="8"/>
    </row>
    <row r="53" spans="1:12" ht="12.75">
      <c r="A53" s="68" t="s">
        <v>218</v>
      </c>
      <c r="B53" s="71" t="s">
        <v>219</v>
      </c>
      <c r="C53" s="70"/>
      <c r="D53" s="10"/>
      <c r="E53" s="10"/>
      <c r="F53" s="10"/>
      <c r="G53" s="10"/>
      <c r="H53" s="10"/>
      <c r="I53" s="10"/>
      <c r="J53" s="8"/>
      <c r="K53" s="8"/>
      <c r="L53" s="8"/>
    </row>
    <row r="54" spans="1:12" ht="12.75">
      <c r="A54" s="68" t="s">
        <v>220</v>
      </c>
      <c r="B54" s="66" t="s">
        <v>221</v>
      </c>
      <c r="C54" s="76">
        <f aca="true" t="shared" si="25" ref="C54:I54">+C55</f>
        <v>0</v>
      </c>
      <c r="D54" s="76">
        <f t="shared" si="25"/>
        <v>0</v>
      </c>
      <c r="E54" s="76">
        <f t="shared" si="25"/>
        <v>36</v>
      </c>
      <c r="F54" s="76">
        <f t="shared" si="25"/>
        <v>15.92</v>
      </c>
      <c r="G54" s="76">
        <f t="shared" si="25"/>
        <v>6.56</v>
      </c>
      <c r="H54" s="76">
        <f t="shared" si="25"/>
        <v>0.7299999999999995</v>
      </c>
      <c r="I54" s="76">
        <f t="shared" si="25"/>
        <v>5.83</v>
      </c>
      <c r="J54" s="8"/>
      <c r="K54" s="8"/>
      <c r="L54" s="8"/>
    </row>
    <row r="55" spans="1:12" ht="12.75">
      <c r="A55" s="78" t="s">
        <v>222</v>
      </c>
      <c r="B55" s="71" t="s">
        <v>223</v>
      </c>
      <c r="C55" s="70"/>
      <c r="D55" s="10"/>
      <c r="E55" s="10">
        <v>36</v>
      </c>
      <c r="F55" s="10">
        <v>15.92</v>
      </c>
      <c r="G55" s="10">
        <v>6.56</v>
      </c>
      <c r="H55" s="7">
        <f>G55-I55</f>
        <v>0.7299999999999995</v>
      </c>
      <c r="I55" s="10">
        <v>5.83</v>
      </c>
      <c r="J55" s="8"/>
      <c r="K55" s="8"/>
      <c r="L55" s="8"/>
    </row>
    <row r="56" spans="1:12" ht="12.75">
      <c r="A56" s="68" t="s">
        <v>224</v>
      </c>
      <c r="B56" s="66" t="s">
        <v>225</v>
      </c>
      <c r="C56" s="67">
        <f aca="true" t="shared" si="26" ref="C56:H56">+C57+C58</f>
        <v>0</v>
      </c>
      <c r="D56" s="67">
        <f t="shared" si="26"/>
        <v>0</v>
      </c>
      <c r="E56" s="67">
        <f t="shared" si="26"/>
        <v>15</v>
      </c>
      <c r="F56" s="67">
        <f t="shared" si="26"/>
        <v>4.6</v>
      </c>
      <c r="G56" s="67">
        <f t="shared" si="26"/>
        <v>3.87</v>
      </c>
      <c r="H56" s="67">
        <f t="shared" si="26"/>
        <v>1.46</v>
      </c>
      <c r="I56" s="67">
        <f>+I57+I58</f>
        <v>2.41</v>
      </c>
      <c r="J56" s="8"/>
      <c r="K56" s="8"/>
      <c r="L56" s="8"/>
    </row>
    <row r="57" spans="1:12" ht="12.75">
      <c r="A57" s="68" t="s">
        <v>226</v>
      </c>
      <c r="B57" s="71" t="s">
        <v>227</v>
      </c>
      <c r="C57" s="70"/>
      <c r="D57" s="10"/>
      <c r="E57" s="10">
        <v>15</v>
      </c>
      <c r="F57" s="10">
        <v>4.6</v>
      </c>
      <c r="G57" s="7">
        <v>3.87</v>
      </c>
      <c r="H57" s="7">
        <f>G57-I57</f>
        <v>1.46</v>
      </c>
      <c r="I57" s="7">
        <v>2.41</v>
      </c>
      <c r="J57" s="8"/>
      <c r="K57" s="8"/>
      <c r="L57" s="8"/>
    </row>
    <row r="58" spans="1:12" ht="12.75">
      <c r="A58" s="68" t="s">
        <v>228</v>
      </c>
      <c r="B58" s="71" t="s">
        <v>229</v>
      </c>
      <c r="C58" s="70"/>
      <c r="D58" s="10"/>
      <c r="E58" s="10"/>
      <c r="F58" s="10"/>
      <c r="G58" s="7"/>
      <c r="H58" s="7"/>
      <c r="I58" s="7"/>
      <c r="J58" s="8"/>
      <c r="K58" s="8"/>
      <c r="L58" s="8"/>
    </row>
    <row r="59" spans="1:12" s="11" customFormat="1" ht="12.75">
      <c r="A59" s="78" t="s">
        <v>230</v>
      </c>
      <c r="B59" s="71" t="s">
        <v>231</v>
      </c>
      <c r="C59" s="70"/>
      <c r="D59" s="10"/>
      <c r="E59" s="10">
        <v>2</v>
      </c>
      <c r="F59" s="10">
        <v>2</v>
      </c>
      <c r="G59" s="7">
        <v>2</v>
      </c>
      <c r="H59" s="7">
        <f>G59-I59</f>
        <v>0</v>
      </c>
      <c r="I59" s="7">
        <v>2</v>
      </c>
      <c r="J59" s="8"/>
      <c r="K59" s="8"/>
      <c r="L59" s="8"/>
    </row>
    <row r="60" spans="1:12" ht="12.75">
      <c r="A60" s="78" t="s">
        <v>232</v>
      </c>
      <c r="B60" s="69" t="s">
        <v>233</v>
      </c>
      <c r="C60" s="70"/>
      <c r="D60" s="10"/>
      <c r="E60" s="10"/>
      <c r="F60" s="10"/>
      <c r="G60" s="7"/>
      <c r="H60" s="7"/>
      <c r="I60" s="7"/>
      <c r="J60" s="8"/>
      <c r="K60" s="8"/>
      <c r="L60" s="8"/>
    </row>
    <row r="61" spans="1:12" ht="13.5" customHeight="1">
      <c r="A61" s="78" t="s">
        <v>234</v>
      </c>
      <c r="B61" s="71" t="s">
        <v>235</v>
      </c>
      <c r="C61" s="70"/>
      <c r="D61" s="10"/>
      <c r="E61" s="10"/>
      <c r="F61" s="10"/>
      <c r="G61" s="7"/>
      <c r="H61" s="7"/>
      <c r="I61" s="7"/>
      <c r="J61" s="8"/>
      <c r="K61" s="8"/>
      <c r="L61" s="8"/>
    </row>
    <row r="62" spans="1:12" s="11" customFormat="1" ht="12.75">
      <c r="A62" s="78" t="s">
        <v>236</v>
      </c>
      <c r="B62" s="71" t="s">
        <v>237</v>
      </c>
      <c r="C62" s="70"/>
      <c r="D62" s="10"/>
      <c r="E62" s="10">
        <v>1</v>
      </c>
      <c r="F62" s="10">
        <v>0</v>
      </c>
      <c r="G62" s="10">
        <v>0</v>
      </c>
      <c r="H62" s="7">
        <f>G62-I62</f>
        <v>0</v>
      </c>
      <c r="I62" s="10">
        <v>0</v>
      </c>
      <c r="J62" s="8"/>
      <c r="K62" s="8"/>
      <c r="L62" s="8"/>
    </row>
    <row r="63" spans="1:12" s="11" customFormat="1" ht="12.75">
      <c r="A63" s="68" t="s">
        <v>238</v>
      </c>
      <c r="B63" s="66" t="s">
        <v>239</v>
      </c>
      <c r="C63" s="76">
        <f aca="true" t="shared" si="27" ref="C63:H63">+C64+C65</f>
        <v>0</v>
      </c>
      <c r="D63" s="76">
        <f t="shared" si="27"/>
        <v>0</v>
      </c>
      <c r="E63" s="76">
        <f t="shared" si="27"/>
        <v>12</v>
      </c>
      <c r="F63" s="76">
        <f t="shared" si="27"/>
        <v>7</v>
      </c>
      <c r="G63" s="76">
        <f t="shared" si="27"/>
        <v>5</v>
      </c>
      <c r="H63" s="76">
        <f t="shared" si="27"/>
        <v>1.1600000000000001</v>
      </c>
      <c r="I63" s="76">
        <f>+I64+I65</f>
        <v>3.84</v>
      </c>
      <c r="J63" s="8"/>
      <c r="K63" s="8"/>
      <c r="L63" s="8"/>
    </row>
    <row r="64" spans="1:12" ht="12.75">
      <c r="A64" s="78" t="s">
        <v>240</v>
      </c>
      <c r="B64" s="71" t="s">
        <v>241</v>
      </c>
      <c r="C64" s="70"/>
      <c r="D64" s="10"/>
      <c r="E64" s="10">
        <v>10</v>
      </c>
      <c r="F64" s="10">
        <v>5</v>
      </c>
      <c r="G64" s="7">
        <v>4</v>
      </c>
      <c r="H64" s="7">
        <f>G64-I64</f>
        <v>1</v>
      </c>
      <c r="I64" s="7">
        <v>3</v>
      </c>
      <c r="J64" s="8"/>
      <c r="K64" s="8"/>
      <c r="L64" s="8"/>
    </row>
    <row r="65" spans="1:12" s="11" customFormat="1" ht="12.75">
      <c r="A65" s="78" t="s">
        <v>242</v>
      </c>
      <c r="B65" s="71" t="s">
        <v>243</v>
      </c>
      <c r="C65" s="70"/>
      <c r="D65" s="10"/>
      <c r="E65" s="10">
        <v>2</v>
      </c>
      <c r="F65" s="10">
        <v>2</v>
      </c>
      <c r="G65" s="77">
        <v>1</v>
      </c>
      <c r="H65" s="7">
        <f>G65-I65</f>
        <v>0.16000000000000003</v>
      </c>
      <c r="I65" s="77">
        <v>0.84</v>
      </c>
      <c r="J65" s="8"/>
      <c r="K65" s="8"/>
      <c r="L65" s="8"/>
    </row>
    <row r="66" spans="1:12" s="11" customFormat="1" ht="12.75">
      <c r="A66" s="68" t="s">
        <v>244</v>
      </c>
      <c r="B66" s="66" t="s">
        <v>158</v>
      </c>
      <c r="C66" s="65">
        <f>+C67</f>
        <v>0</v>
      </c>
      <c r="D66" s="65">
        <f aca="true" t="shared" si="28" ref="D66:I67">+D67</f>
        <v>0</v>
      </c>
      <c r="E66" s="65">
        <f t="shared" si="28"/>
        <v>0</v>
      </c>
      <c r="F66" s="65">
        <f t="shared" si="28"/>
        <v>0</v>
      </c>
      <c r="G66" s="65">
        <f t="shared" si="28"/>
        <v>0</v>
      </c>
      <c r="H66" s="65">
        <f t="shared" si="28"/>
        <v>0</v>
      </c>
      <c r="I66" s="65">
        <f t="shared" si="28"/>
        <v>0</v>
      </c>
      <c r="J66" s="8"/>
      <c r="K66" s="8"/>
      <c r="L66" s="8"/>
    </row>
    <row r="67" spans="1:12" s="11" customFormat="1" ht="12.75">
      <c r="A67" s="78" t="s">
        <v>245</v>
      </c>
      <c r="B67" s="66" t="s">
        <v>246</v>
      </c>
      <c r="C67" s="65">
        <f>+C68</f>
        <v>0</v>
      </c>
      <c r="D67" s="65">
        <f t="shared" si="28"/>
        <v>0</v>
      </c>
      <c r="E67" s="65">
        <f t="shared" si="28"/>
        <v>0</v>
      </c>
      <c r="F67" s="65">
        <f t="shared" si="28"/>
        <v>0</v>
      </c>
      <c r="G67" s="65">
        <f t="shared" si="28"/>
        <v>0</v>
      </c>
      <c r="H67" s="65">
        <f t="shared" si="28"/>
        <v>0</v>
      </c>
      <c r="I67" s="65">
        <f t="shared" si="28"/>
        <v>0</v>
      </c>
      <c r="J67" s="8"/>
      <c r="K67" s="8"/>
      <c r="L67" s="8"/>
    </row>
    <row r="68" spans="1:12" s="11" customFormat="1" ht="12.75">
      <c r="A68" s="78" t="s">
        <v>247</v>
      </c>
      <c r="B68" s="71" t="s">
        <v>248</v>
      </c>
      <c r="C68" s="70"/>
      <c r="D68" s="10"/>
      <c r="E68" s="10"/>
      <c r="F68" s="10"/>
      <c r="G68" s="10"/>
      <c r="H68" s="10"/>
      <c r="I68" s="10"/>
      <c r="J68" s="8"/>
      <c r="K68" s="8"/>
      <c r="L68" s="8"/>
    </row>
    <row r="69" spans="1:12" s="11" customFormat="1" ht="12.75">
      <c r="A69" s="78"/>
      <c r="B69" s="125" t="s">
        <v>363</v>
      </c>
      <c r="C69" s="70">
        <f aca="true" t="shared" si="29" ref="C69:I69">C70</f>
        <v>0</v>
      </c>
      <c r="D69" s="70">
        <f t="shared" si="29"/>
        <v>0</v>
      </c>
      <c r="E69" s="70">
        <f t="shared" si="29"/>
        <v>0</v>
      </c>
      <c r="F69" s="70">
        <f t="shared" si="29"/>
        <v>0</v>
      </c>
      <c r="G69" s="70">
        <f t="shared" si="29"/>
        <v>0</v>
      </c>
      <c r="H69" s="70">
        <f t="shared" si="29"/>
        <v>0</v>
      </c>
      <c r="I69" s="70">
        <f t="shared" si="29"/>
        <v>0</v>
      </c>
      <c r="J69" s="8"/>
      <c r="K69" s="8"/>
      <c r="L69" s="8"/>
    </row>
    <row r="70" spans="1:12" s="11" customFormat="1" ht="12.75">
      <c r="A70" s="78"/>
      <c r="B70" s="71" t="s">
        <v>364</v>
      </c>
      <c r="C70" s="70"/>
      <c r="D70" s="10"/>
      <c r="E70" s="10"/>
      <c r="F70" s="10"/>
      <c r="G70" s="10"/>
      <c r="H70" s="10"/>
      <c r="I70" s="10"/>
      <c r="J70" s="8"/>
      <c r="K70" s="8"/>
      <c r="L70" s="8"/>
    </row>
    <row r="71" spans="1:12" ht="12.75">
      <c r="A71" s="68" t="s">
        <v>249</v>
      </c>
      <c r="B71" s="66" t="s">
        <v>162</v>
      </c>
      <c r="C71" s="67">
        <f aca="true" t="shared" si="30" ref="C71:I71">+C72</f>
        <v>0</v>
      </c>
      <c r="D71" s="67">
        <f t="shared" si="30"/>
        <v>0</v>
      </c>
      <c r="E71" s="67">
        <f t="shared" si="30"/>
        <v>0</v>
      </c>
      <c r="F71" s="67">
        <f t="shared" si="30"/>
        <v>0</v>
      </c>
      <c r="G71" s="67">
        <f t="shared" si="30"/>
        <v>0</v>
      </c>
      <c r="H71" s="67">
        <f t="shared" si="30"/>
        <v>0</v>
      </c>
      <c r="I71" s="67">
        <f t="shared" si="30"/>
        <v>0</v>
      </c>
      <c r="J71" s="8"/>
      <c r="K71" s="8"/>
      <c r="L71" s="8"/>
    </row>
    <row r="72" spans="1:12" ht="12.75">
      <c r="A72" s="68" t="s">
        <v>250</v>
      </c>
      <c r="B72" s="66" t="s">
        <v>164</v>
      </c>
      <c r="C72" s="67">
        <f aca="true" t="shared" si="31" ref="C72:H72">+C73+C78</f>
        <v>0</v>
      </c>
      <c r="D72" s="67">
        <f t="shared" si="31"/>
        <v>0</v>
      </c>
      <c r="E72" s="67">
        <f t="shared" si="31"/>
        <v>0</v>
      </c>
      <c r="F72" s="67">
        <f t="shared" si="31"/>
        <v>0</v>
      </c>
      <c r="G72" s="67">
        <f t="shared" si="31"/>
        <v>0</v>
      </c>
      <c r="H72" s="67">
        <f t="shared" si="31"/>
        <v>0</v>
      </c>
      <c r="I72" s="67">
        <f>+I73+I78</f>
        <v>0</v>
      </c>
      <c r="J72" s="8"/>
      <c r="K72" s="8"/>
      <c r="L72" s="8"/>
    </row>
    <row r="73" spans="1:12" ht="12.75">
      <c r="A73" s="68" t="s">
        <v>251</v>
      </c>
      <c r="B73" s="66" t="s">
        <v>252</v>
      </c>
      <c r="C73" s="67">
        <f aca="true" t="shared" si="32" ref="C73:H73">+C75+C77+C76+C74</f>
        <v>0</v>
      </c>
      <c r="D73" s="67">
        <f t="shared" si="32"/>
        <v>0</v>
      </c>
      <c r="E73" s="67">
        <f t="shared" si="32"/>
        <v>0</v>
      </c>
      <c r="F73" s="67">
        <f t="shared" si="32"/>
        <v>0</v>
      </c>
      <c r="G73" s="67">
        <f t="shared" si="32"/>
        <v>0</v>
      </c>
      <c r="H73" s="67">
        <f t="shared" si="32"/>
        <v>0</v>
      </c>
      <c r="I73" s="67">
        <f>+I75+I77+I76+I74</f>
        <v>0</v>
      </c>
      <c r="J73" s="8"/>
      <c r="K73" s="8"/>
      <c r="L73" s="8"/>
    </row>
    <row r="74" spans="1:12" ht="12.75">
      <c r="A74" s="68"/>
      <c r="B74" s="79" t="s">
        <v>253</v>
      </c>
      <c r="C74" s="67"/>
      <c r="D74" s="10"/>
      <c r="E74" s="10"/>
      <c r="F74" s="10"/>
      <c r="G74" s="7"/>
      <c r="H74" s="7"/>
      <c r="I74" s="7"/>
      <c r="J74" s="8"/>
      <c r="K74" s="8"/>
      <c r="L74" s="8"/>
    </row>
    <row r="75" spans="1:12" ht="12.75">
      <c r="A75" s="78" t="s">
        <v>254</v>
      </c>
      <c r="B75" s="71" t="s">
        <v>255</v>
      </c>
      <c r="C75" s="70"/>
      <c r="D75" s="10"/>
      <c r="E75" s="10"/>
      <c r="F75" s="10"/>
      <c r="G75" s="7"/>
      <c r="H75" s="7"/>
      <c r="I75" s="7"/>
      <c r="J75" s="8"/>
      <c r="K75" s="8"/>
      <c r="L75" s="8"/>
    </row>
    <row r="76" spans="1:12" ht="12.75">
      <c r="A76" s="78" t="s">
        <v>256</v>
      </c>
      <c r="B76" s="69" t="s">
        <v>257</v>
      </c>
      <c r="C76" s="70"/>
      <c r="D76" s="10"/>
      <c r="E76" s="10"/>
      <c r="F76" s="10"/>
      <c r="G76" s="7"/>
      <c r="H76" s="7"/>
      <c r="I76" s="7"/>
      <c r="J76" s="8"/>
      <c r="K76" s="8"/>
      <c r="L76" s="8"/>
    </row>
    <row r="77" spans="1:12" s="113" customFormat="1" ht="11.25" customHeight="1">
      <c r="A77" s="78" t="s">
        <v>258</v>
      </c>
      <c r="B77" s="71" t="s">
        <v>259</v>
      </c>
      <c r="C77" s="70"/>
      <c r="D77" s="10"/>
      <c r="E77" s="10"/>
      <c r="F77" s="10"/>
      <c r="G77" s="7"/>
      <c r="H77" s="7"/>
      <c r="I77" s="7"/>
      <c r="J77" s="8"/>
      <c r="K77" s="8"/>
      <c r="L77" s="8"/>
    </row>
    <row r="78" spans="1:12" s="113" customFormat="1" ht="12.75">
      <c r="A78" s="111"/>
      <c r="B78" s="69" t="s">
        <v>260</v>
      </c>
      <c r="C78" s="70"/>
      <c r="D78" s="10"/>
      <c r="E78" s="10"/>
      <c r="F78" s="10"/>
      <c r="G78" s="7"/>
      <c r="H78" s="7"/>
      <c r="I78" s="7"/>
      <c r="J78" s="8"/>
      <c r="K78" s="8"/>
      <c r="L78" s="8"/>
    </row>
    <row r="79" spans="1:12" s="113" customFormat="1" ht="12.75">
      <c r="A79" s="78" t="s">
        <v>172</v>
      </c>
      <c r="B79" s="66" t="s">
        <v>261</v>
      </c>
      <c r="C79" s="70"/>
      <c r="D79" s="10"/>
      <c r="E79" s="10"/>
      <c r="F79" s="10"/>
      <c r="G79" s="7"/>
      <c r="H79" s="7"/>
      <c r="I79" s="7"/>
      <c r="J79" s="8"/>
      <c r="K79" s="8"/>
      <c r="L79" s="8"/>
    </row>
    <row r="80" spans="1:12" s="113" customFormat="1" ht="12.75">
      <c r="A80" s="78" t="s">
        <v>262</v>
      </c>
      <c r="B80" s="66" t="s">
        <v>263</v>
      </c>
      <c r="C80" s="65">
        <f aca="true" t="shared" si="33" ref="C80:H80">+C39-C82+C26+C71+C167+C69</f>
        <v>0</v>
      </c>
      <c r="D80" s="65">
        <f t="shared" si="33"/>
        <v>13836</v>
      </c>
      <c r="E80" s="65">
        <f t="shared" si="33"/>
        <v>18440.34</v>
      </c>
      <c r="F80" s="65">
        <f t="shared" si="33"/>
        <v>16214.119999999997</v>
      </c>
      <c r="G80" s="65">
        <f t="shared" si="33"/>
        <v>13687.029999999984</v>
      </c>
      <c r="H80" s="65">
        <f t="shared" si="33"/>
        <v>3044.9599999999955</v>
      </c>
      <c r="I80" s="65">
        <f>+I39-I82+I26+I71+I167+I69</f>
        <v>10642.069999999996</v>
      </c>
      <c r="J80" s="8"/>
      <c r="K80" s="8"/>
      <c r="L80" s="8"/>
    </row>
    <row r="81" spans="1:12" s="113" customFormat="1" ht="12.75">
      <c r="A81" s="78"/>
      <c r="B81" s="126" t="s">
        <v>369</v>
      </c>
      <c r="C81" s="65"/>
      <c r="D81" s="65"/>
      <c r="E81" s="65"/>
      <c r="F81" s="65"/>
      <c r="G81" s="65">
        <v>-0.34</v>
      </c>
      <c r="H81" s="7">
        <f>G81-I81</f>
        <v>0</v>
      </c>
      <c r="I81" s="65">
        <v>-0.34</v>
      </c>
      <c r="J81" s="8"/>
      <c r="K81" s="8"/>
      <c r="L81" s="8"/>
    </row>
    <row r="82" spans="1:12" s="113" customFormat="1" ht="15">
      <c r="A82" s="78"/>
      <c r="B82" s="74" t="s">
        <v>264</v>
      </c>
      <c r="C82" s="80">
        <f aca="true" t="shared" si="34" ref="C82:H82">+C83+C123+C146+C148+C162+C164</f>
        <v>0</v>
      </c>
      <c r="D82" s="80">
        <f t="shared" si="34"/>
        <v>213252.06000000003</v>
      </c>
      <c r="E82" s="80">
        <f t="shared" si="34"/>
        <v>208953.72</v>
      </c>
      <c r="F82" s="80">
        <f t="shared" si="34"/>
        <v>113827.87</v>
      </c>
      <c r="G82" s="80">
        <f t="shared" si="34"/>
        <v>92402.8</v>
      </c>
      <c r="H82" s="80">
        <f t="shared" si="34"/>
        <v>20511.2</v>
      </c>
      <c r="I82" s="80">
        <f>+I83+I123+I146+I148+I162+I164</f>
        <v>71891.6</v>
      </c>
      <c r="J82" s="8"/>
      <c r="K82" s="8"/>
      <c r="L82" s="8"/>
    </row>
    <row r="83" spans="1:12" ht="25.5">
      <c r="A83" s="68" t="s">
        <v>265</v>
      </c>
      <c r="B83" s="66" t="s">
        <v>266</v>
      </c>
      <c r="C83" s="67">
        <f aca="true" t="shared" si="35" ref="C83:H83">+C84+C90+C103+C119+C121</f>
        <v>0</v>
      </c>
      <c r="D83" s="67">
        <f t="shared" si="35"/>
        <v>82893.71</v>
      </c>
      <c r="E83" s="67">
        <f t="shared" si="35"/>
        <v>78768.37</v>
      </c>
      <c r="F83" s="67">
        <f t="shared" si="35"/>
        <v>45518.34</v>
      </c>
      <c r="G83" s="67">
        <f t="shared" si="35"/>
        <v>36102.450000000004</v>
      </c>
      <c r="H83" s="67">
        <f t="shared" si="35"/>
        <v>8127.58</v>
      </c>
      <c r="I83" s="67">
        <f>+I84+I90+I103+I119+I121</f>
        <v>27974.870000000003</v>
      </c>
      <c r="J83" s="8"/>
      <c r="K83" s="8"/>
      <c r="L83" s="8"/>
    </row>
    <row r="84" spans="1:12" ht="12.75">
      <c r="A84" s="78" t="s">
        <v>267</v>
      </c>
      <c r="B84" s="66" t="s">
        <v>268</v>
      </c>
      <c r="C84" s="65">
        <f aca="true" t="shared" si="36" ref="C84:H84">+C85+C87+C88+C86</f>
        <v>0</v>
      </c>
      <c r="D84" s="65">
        <f t="shared" si="36"/>
        <v>34656.16</v>
      </c>
      <c r="E84" s="65">
        <f t="shared" si="36"/>
        <v>31928.16</v>
      </c>
      <c r="F84" s="65">
        <f t="shared" si="36"/>
        <v>21049.11</v>
      </c>
      <c r="G84" s="65">
        <f t="shared" si="36"/>
        <v>16667.350000000002</v>
      </c>
      <c r="H84" s="65">
        <f t="shared" si="36"/>
        <v>4373.7</v>
      </c>
      <c r="I84" s="65">
        <f>+I85+I87+I88+I86</f>
        <v>12293.65</v>
      </c>
      <c r="J84" s="8"/>
      <c r="K84" s="8"/>
      <c r="L84" s="8"/>
    </row>
    <row r="85" spans="1:12" ht="12.75">
      <c r="A85" s="78"/>
      <c r="B85" s="69" t="s">
        <v>269</v>
      </c>
      <c r="C85" s="70"/>
      <c r="D85" s="10">
        <v>34057</v>
      </c>
      <c r="E85" s="10">
        <v>31429</v>
      </c>
      <c r="F85" s="10">
        <v>20767.47</v>
      </c>
      <c r="G85" s="7">
        <v>16451.21</v>
      </c>
      <c r="H85" s="7">
        <f>G85-I85</f>
        <v>4319.49</v>
      </c>
      <c r="I85" s="7">
        <v>12131.72</v>
      </c>
      <c r="J85" s="8"/>
      <c r="K85" s="8"/>
      <c r="L85" s="8"/>
    </row>
    <row r="86" spans="1:12" ht="12.75">
      <c r="A86" s="78"/>
      <c r="B86" s="69" t="s">
        <v>375</v>
      </c>
      <c r="C86" s="70"/>
      <c r="D86" s="10"/>
      <c r="E86" s="10"/>
      <c r="F86" s="10"/>
      <c r="G86" s="7"/>
      <c r="H86" s="7"/>
      <c r="I86" s="7"/>
      <c r="J86" s="8"/>
      <c r="K86" s="8"/>
      <c r="L86" s="8"/>
    </row>
    <row r="87" spans="1:12" s="11" customFormat="1" ht="12.75">
      <c r="A87" s="78"/>
      <c r="B87" s="69" t="s">
        <v>270</v>
      </c>
      <c r="C87" s="70"/>
      <c r="D87" s="10">
        <v>1.16</v>
      </c>
      <c r="E87" s="10">
        <v>1.16</v>
      </c>
      <c r="F87" s="10">
        <v>1.16</v>
      </c>
      <c r="G87" s="7">
        <v>1.15</v>
      </c>
      <c r="H87" s="7">
        <f>G87-I87</f>
        <v>0</v>
      </c>
      <c r="I87" s="7">
        <v>1.15</v>
      </c>
      <c r="J87" s="8"/>
      <c r="K87" s="8"/>
      <c r="L87" s="8"/>
    </row>
    <row r="88" spans="1:12" ht="38.25">
      <c r="A88" s="78"/>
      <c r="B88" s="69" t="s">
        <v>271</v>
      </c>
      <c r="C88" s="70"/>
      <c r="D88" s="10">
        <v>598</v>
      </c>
      <c r="E88" s="10">
        <v>498</v>
      </c>
      <c r="F88" s="10">
        <v>280.48</v>
      </c>
      <c r="G88" s="7">
        <v>214.99</v>
      </c>
      <c r="H88" s="7">
        <f>G88-I88</f>
        <v>54.21000000000001</v>
      </c>
      <c r="I88" s="7">
        <v>160.78</v>
      </c>
      <c r="J88" s="8"/>
      <c r="K88" s="8"/>
      <c r="L88" s="8"/>
    </row>
    <row r="89" spans="1:12" ht="12.75">
      <c r="A89" s="78"/>
      <c r="B89" s="127" t="s">
        <v>369</v>
      </c>
      <c r="C89" s="70"/>
      <c r="D89" s="10"/>
      <c r="E89" s="10"/>
      <c r="F89" s="10"/>
      <c r="G89" s="7">
        <v>-89.55</v>
      </c>
      <c r="H89" s="7">
        <f>G89-I89</f>
        <v>-2.3299999999999983</v>
      </c>
      <c r="I89" s="7">
        <v>-87.22</v>
      </c>
      <c r="J89" s="8"/>
      <c r="K89" s="8"/>
      <c r="L89" s="8"/>
    </row>
    <row r="90" spans="1:12" ht="25.5">
      <c r="A90" s="78" t="s">
        <v>272</v>
      </c>
      <c r="B90" s="66" t="s">
        <v>273</v>
      </c>
      <c r="C90" s="70">
        <f aca="true" t="shared" si="37" ref="C90:H90">C91+C92+C93+C94+C95+C96+C98+C97+C99</f>
        <v>0</v>
      </c>
      <c r="D90" s="70">
        <f t="shared" si="37"/>
        <v>28430.95</v>
      </c>
      <c r="E90" s="70">
        <f t="shared" si="37"/>
        <v>26995.55</v>
      </c>
      <c r="F90" s="70">
        <f t="shared" si="37"/>
        <v>13370.96</v>
      </c>
      <c r="G90" s="70">
        <f t="shared" si="37"/>
        <v>10540.960000000001</v>
      </c>
      <c r="H90" s="70">
        <f t="shared" si="37"/>
        <v>1951.1100000000004</v>
      </c>
      <c r="I90" s="70">
        <f>I91+I92+I93+I94+I95+I96+I98+I97+I99</f>
        <v>8589.849999999999</v>
      </c>
      <c r="J90" s="8"/>
      <c r="K90" s="8"/>
      <c r="L90" s="8"/>
    </row>
    <row r="91" spans="1:12" ht="12.75">
      <c r="A91" s="78"/>
      <c r="B91" s="85" t="s">
        <v>274</v>
      </c>
      <c r="C91" s="70"/>
      <c r="D91" s="95">
        <v>78.72</v>
      </c>
      <c r="E91" s="10">
        <v>80.28</v>
      </c>
      <c r="F91" s="10">
        <v>16.51</v>
      </c>
      <c r="G91" s="10">
        <v>13.46</v>
      </c>
      <c r="H91" s="7">
        <f>G91-I91</f>
        <v>2.950000000000001</v>
      </c>
      <c r="I91" s="10">
        <v>10.51</v>
      </c>
      <c r="J91" s="8"/>
      <c r="K91" s="8"/>
      <c r="L91" s="8"/>
    </row>
    <row r="92" spans="1:12" ht="12.75">
      <c r="A92" s="78"/>
      <c r="B92" s="85" t="s">
        <v>275</v>
      </c>
      <c r="C92" s="70"/>
      <c r="D92" s="95"/>
      <c r="E92" s="10"/>
      <c r="F92" s="10"/>
      <c r="G92" s="7"/>
      <c r="H92" s="7"/>
      <c r="I92" s="7"/>
      <c r="J92" s="8"/>
      <c r="K92" s="8"/>
      <c r="L92" s="8"/>
    </row>
    <row r="93" spans="1:12" ht="12.75">
      <c r="A93" s="78"/>
      <c r="B93" s="85" t="s">
        <v>276</v>
      </c>
      <c r="C93" s="70"/>
      <c r="D93" s="95">
        <v>1942.01</v>
      </c>
      <c r="E93" s="10">
        <v>1765.65</v>
      </c>
      <c r="F93" s="10">
        <v>1089.9</v>
      </c>
      <c r="G93" s="7">
        <v>835.97</v>
      </c>
      <c r="H93" s="7">
        <f>G93-I93</f>
        <v>365.33000000000004</v>
      </c>
      <c r="I93" s="7">
        <v>470.64</v>
      </c>
      <c r="J93" s="8"/>
      <c r="K93" s="8"/>
      <c r="L93" s="8"/>
    </row>
    <row r="94" spans="1:12" ht="12.75">
      <c r="A94" s="78"/>
      <c r="B94" s="85" t="s">
        <v>277</v>
      </c>
      <c r="C94" s="70"/>
      <c r="D94" s="95">
        <v>9416.21</v>
      </c>
      <c r="E94" s="10">
        <v>9655.59</v>
      </c>
      <c r="F94" s="10">
        <v>5602.39</v>
      </c>
      <c r="G94" s="7">
        <v>4401.6</v>
      </c>
      <c r="H94" s="7">
        <f>G94-I94</f>
        <v>425.4200000000005</v>
      </c>
      <c r="I94" s="7">
        <v>3976.18</v>
      </c>
      <c r="J94" s="8"/>
      <c r="K94" s="8"/>
      <c r="L94" s="8"/>
    </row>
    <row r="95" spans="1:12" ht="12.75">
      <c r="A95" s="78"/>
      <c r="B95" s="89" t="s">
        <v>278</v>
      </c>
      <c r="C95" s="70"/>
      <c r="D95" s="96"/>
      <c r="E95" s="10"/>
      <c r="F95" s="10"/>
      <c r="G95" s="7"/>
      <c r="H95" s="7"/>
      <c r="I95" s="7"/>
      <c r="J95" s="8"/>
      <c r="K95" s="8"/>
      <c r="L95" s="8"/>
    </row>
    <row r="96" spans="1:12" ht="25.5">
      <c r="A96" s="78"/>
      <c r="B96" s="85" t="s">
        <v>279</v>
      </c>
      <c r="C96" s="70"/>
      <c r="D96" s="95">
        <v>265.2</v>
      </c>
      <c r="E96" s="10">
        <v>265.6</v>
      </c>
      <c r="F96" s="10">
        <v>176.6</v>
      </c>
      <c r="G96" s="7">
        <v>123.85</v>
      </c>
      <c r="H96" s="7">
        <f>G96-I96</f>
        <v>23.08999999999999</v>
      </c>
      <c r="I96" s="7">
        <v>100.76</v>
      </c>
      <c r="J96" s="8"/>
      <c r="K96" s="8"/>
      <c r="L96" s="8"/>
    </row>
    <row r="97" spans="1:12" ht="12.75">
      <c r="A97" s="78"/>
      <c r="B97" s="90" t="s">
        <v>280</v>
      </c>
      <c r="C97" s="70"/>
      <c r="D97" s="97"/>
      <c r="E97" s="10"/>
      <c r="F97" s="10"/>
      <c r="G97" s="7"/>
      <c r="H97" s="7"/>
      <c r="I97" s="7"/>
      <c r="J97" s="8"/>
      <c r="K97" s="8"/>
      <c r="L97" s="8"/>
    </row>
    <row r="98" spans="1:12" ht="12.75">
      <c r="A98" s="78"/>
      <c r="B98" s="85" t="s">
        <v>376</v>
      </c>
      <c r="C98" s="70"/>
      <c r="D98" s="70">
        <v>12120.97</v>
      </c>
      <c r="E98" s="70">
        <v>12067.33</v>
      </c>
      <c r="F98" s="70">
        <v>5903.83</v>
      </c>
      <c r="G98" s="70">
        <v>5106.67</v>
      </c>
      <c r="H98" s="7">
        <f>G98-I98</f>
        <v>1119.46</v>
      </c>
      <c r="I98" s="70">
        <v>3987.21</v>
      </c>
      <c r="J98" s="8"/>
      <c r="K98" s="8"/>
      <c r="L98" s="8"/>
    </row>
    <row r="99" spans="1:12" ht="25.5">
      <c r="A99" s="78"/>
      <c r="B99" s="134" t="s">
        <v>377</v>
      </c>
      <c r="C99" s="70">
        <f aca="true" t="shared" si="38" ref="C99:H99">C100+C101</f>
        <v>0</v>
      </c>
      <c r="D99" s="70">
        <f t="shared" si="38"/>
        <v>4607.84</v>
      </c>
      <c r="E99" s="70">
        <f t="shared" si="38"/>
        <v>3161.1</v>
      </c>
      <c r="F99" s="70">
        <f t="shared" si="38"/>
        <v>581.73</v>
      </c>
      <c r="G99" s="70">
        <f t="shared" si="38"/>
        <v>59.41</v>
      </c>
      <c r="H99" s="70">
        <f t="shared" si="38"/>
        <v>14.86</v>
      </c>
      <c r="I99" s="70">
        <f>I100+I101</f>
        <v>44.55</v>
      </c>
      <c r="J99" s="8"/>
      <c r="K99" s="8"/>
      <c r="L99" s="8"/>
    </row>
    <row r="100" spans="1:12" ht="25.5">
      <c r="A100" s="78"/>
      <c r="B100" s="90" t="s">
        <v>378</v>
      </c>
      <c r="C100" s="70"/>
      <c r="D100" s="136">
        <v>4607.84</v>
      </c>
      <c r="E100" s="10">
        <v>3161.1</v>
      </c>
      <c r="F100" s="10">
        <v>581.73</v>
      </c>
      <c r="G100" s="7">
        <v>59.41</v>
      </c>
      <c r="H100" s="7">
        <f>G100-I100</f>
        <v>14.86</v>
      </c>
      <c r="I100" s="7">
        <v>44.55</v>
      </c>
      <c r="J100" s="8"/>
      <c r="K100" s="8"/>
      <c r="L100" s="8"/>
    </row>
    <row r="101" spans="1:12" ht="12.75">
      <c r="A101" s="78"/>
      <c r="B101" s="90" t="s">
        <v>379</v>
      </c>
      <c r="C101" s="70"/>
      <c r="D101" s="97"/>
      <c r="E101" s="10"/>
      <c r="F101" s="10"/>
      <c r="G101" s="7"/>
      <c r="H101" s="7"/>
      <c r="I101" s="7"/>
      <c r="J101" s="8"/>
      <c r="K101" s="8"/>
      <c r="L101" s="8"/>
    </row>
    <row r="102" spans="1:12" ht="12.75">
      <c r="A102" s="78"/>
      <c r="B102" s="128" t="s">
        <v>369</v>
      </c>
      <c r="C102" s="70"/>
      <c r="D102" s="97"/>
      <c r="E102" s="10"/>
      <c r="F102" s="10"/>
      <c r="G102" s="7"/>
      <c r="H102" s="7"/>
      <c r="I102" s="7"/>
      <c r="J102" s="8"/>
      <c r="K102" s="8"/>
      <c r="L102" s="8"/>
    </row>
    <row r="103" spans="1:12" ht="25.5">
      <c r="A103" s="78" t="s">
        <v>281</v>
      </c>
      <c r="B103" s="66" t="s">
        <v>282</v>
      </c>
      <c r="C103" s="70">
        <f aca="true" t="shared" si="39" ref="C103:H103">C104+C105+C106+C107+C108+C109+C110+C111+C112+C113</f>
        <v>0</v>
      </c>
      <c r="D103" s="70">
        <f t="shared" si="39"/>
        <v>1352.0400000000002</v>
      </c>
      <c r="E103" s="70">
        <f t="shared" si="39"/>
        <v>1390.1</v>
      </c>
      <c r="F103" s="70">
        <f t="shared" si="39"/>
        <v>718.47</v>
      </c>
      <c r="G103" s="70">
        <f t="shared" si="39"/>
        <v>565.56</v>
      </c>
      <c r="H103" s="70">
        <f t="shared" si="39"/>
        <v>76.92000000000002</v>
      </c>
      <c r="I103" s="70">
        <f>I104+I105+I106+I107+I108+I109+I110+I111+I112+I113</f>
        <v>488.64</v>
      </c>
      <c r="J103" s="8"/>
      <c r="K103" s="8"/>
      <c r="L103" s="8"/>
    </row>
    <row r="104" spans="1:12" ht="12.75">
      <c r="A104" s="78"/>
      <c r="B104" s="85" t="s">
        <v>277</v>
      </c>
      <c r="C104" s="70"/>
      <c r="D104" s="95">
        <v>1250.38</v>
      </c>
      <c r="E104" s="10">
        <v>1267.1</v>
      </c>
      <c r="F104" s="10">
        <v>628.47</v>
      </c>
      <c r="G104" s="7">
        <v>495.13</v>
      </c>
      <c r="H104" s="7">
        <f>G104-I104</f>
        <v>61.74000000000001</v>
      </c>
      <c r="I104" s="7">
        <v>433.39</v>
      </c>
      <c r="J104" s="8"/>
      <c r="K104" s="8"/>
      <c r="L104" s="8"/>
    </row>
    <row r="105" spans="1:255" s="11" customFormat="1" ht="25.5">
      <c r="A105" s="78"/>
      <c r="B105" s="91" t="s">
        <v>283</v>
      </c>
      <c r="C105" s="70"/>
      <c r="D105" s="98"/>
      <c r="E105" s="10"/>
      <c r="F105" s="10"/>
      <c r="G105" s="7"/>
      <c r="H105" s="7"/>
      <c r="I105" s="7"/>
      <c r="J105" s="8"/>
      <c r="K105" s="8"/>
      <c r="L105" s="8"/>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c r="GE105" s="19"/>
      <c r="GF105" s="19"/>
      <c r="GG105" s="19"/>
      <c r="GH105" s="19"/>
      <c r="GI105" s="19"/>
      <c r="GJ105" s="19"/>
      <c r="GK105" s="19"/>
      <c r="GL105" s="19"/>
      <c r="GM105" s="19"/>
      <c r="GN105" s="19"/>
      <c r="GO105" s="19"/>
      <c r="GP105" s="19"/>
      <c r="GQ105" s="19"/>
      <c r="GR105" s="19"/>
      <c r="GS105" s="19"/>
      <c r="GT105" s="19"/>
      <c r="GU105" s="19"/>
      <c r="GV105" s="19"/>
      <c r="GW105" s="19"/>
      <c r="GX105" s="19"/>
      <c r="GY105" s="19"/>
      <c r="GZ105" s="19"/>
      <c r="HA105" s="19"/>
      <c r="HB105" s="19"/>
      <c r="HC105" s="19"/>
      <c r="HD105" s="19"/>
      <c r="HE105" s="19"/>
      <c r="HF105" s="19"/>
      <c r="HG105" s="19"/>
      <c r="HH105" s="19"/>
      <c r="HI105" s="19"/>
      <c r="HJ105" s="19"/>
      <c r="HK105" s="19"/>
      <c r="HL105" s="19"/>
      <c r="HM105" s="19"/>
      <c r="HN105" s="19"/>
      <c r="HO105" s="19"/>
      <c r="HP105" s="19"/>
      <c r="HQ105" s="19"/>
      <c r="HR105" s="19"/>
      <c r="HS105" s="19"/>
      <c r="HT105" s="19"/>
      <c r="HU105" s="19"/>
      <c r="HV105" s="19"/>
      <c r="HW105" s="19"/>
      <c r="HX105" s="19"/>
      <c r="HY105" s="19"/>
      <c r="HZ105" s="19"/>
      <c r="IA105" s="19"/>
      <c r="IB105" s="19"/>
      <c r="IC105" s="19"/>
      <c r="ID105" s="19"/>
      <c r="IE105" s="19"/>
      <c r="IF105" s="19"/>
      <c r="IG105" s="19"/>
      <c r="IH105" s="19"/>
      <c r="II105" s="19"/>
      <c r="IJ105" s="19"/>
      <c r="IK105" s="19"/>
      <c r="IL105" s="19"/>
      <c r="IM105" s="19"/>
      <c r="IN105" s="19"/>
      <c r="IO105" s="19"/>
      <c r="IP105" s="19"/>
      <c r="IQ105" s="19"/>
      <c r="IR105" s="19"/>
      <c r="IS105" s="19"/>
      <c r="IT105" s="19"/>
      <c r="IU105" s="19"/>
    </row>
    <row r="106" spans="1:255" s="11" customFormat="1" ht="12.75">
      <c r="A106" s="78"/>
      <c r="B106" s="92" t="s">
        <v>284</v>
      </c>
      <c r="C106" s="70"/>
      <c r="D106" s="99">
        <v>101.66</v>
      </c>
      <c r="E106" s="10">
        <v>123</v>
      </c>
      <c r="F106" s="10">
        <v>90</v>
      </c>
      <c r="G106" s="7">
        <v>70.43</v>
      </c>
      <c r="H106" s="7">
        <f>G106-I106</f>
        <v>15.180000000000007</v>
      </c>
      <c r="I106" s="7">
        <v>55.25</v>
      </c>
      <c r="J106" s="8"/>
      <c r="K106" s="8"/>
      <c r="L106" s="8"/>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c r="FQ106" s="19"/>
      <c r="FR106" s="19"/>
      <c r="FS106" s="19"/>
      <c r="FT106" s="19"/>
      <c r="FU106" s="19"/>
      <c r="FV106" s="19"/>
      <c r="FW106" s="19"/>
      <c r="FX106" s="19"/>
      <c r="FY106" s="19"/>
      <c r="FZ106" s="19"/>
      <c r="GA106" s="19"/>
      <c r="GB106" s="19"/>
      <c r="GC106" s="19"/>
      <c r="GD106" s="19"/>
      <c r="GE106" s="19"/>
      <c r="GF106" s="19"/>
      <c r="GG106" s="19"/>
      <c r="GH106" s="19"/>
      <c r="GI106" s="19"/>
      <c r="GJ106" s="19"/>
      <c r="GK106" s="19"/>
      <c r="GL106" s="19"/>
      <c r="GM106" s="19"/>
      <c r="GN106" s="19"/>
      <c r="GO106" s="19"/>
      <c r="GP106" s="19"/>
      <c r="GQ106" s="19"/>
      <c r="GR106" s="19"/>
      <c r="GS106" s="19"/>
      <c r="GT106" s="19"/>
      <c r="GU106" s="19"/>
      <c r="GV106" s="19"/>
      <c r="GW106" s="19"/>
      <c r="GX106" s="19"/>
      <c r="GY106" s="19"/>
      <c r="GZ106" s="19"/>
      <c r="HA106" s="19"/>
      <c r="HB106" s="19"/>
      <c r="HC106" s="19"/>
      <c r="HD106" s="19"/>
      <c r="HE106" s="19"/>
      <c r="HF106" s="19"/>
      <c r="HG106" s="19"/>
      <c r="HH106" s="19"/>
      <c r="HI106" s="19"/>
      <c r="HJ106" s="19"/>
      <c r="HK106" s="19"/>
      <c r="HL106" s="19"/>
      <c r="HM106" s="19"/>
      <c r="HN106" s="19"/>
      <c r="HO106" s="19"/>
      <c r="HP106" s="19"/>
      <c r="HQ106" s="19"/>
      <c r="HR106" s="19"/>
      <c r="HS106" s="19"/>
      <c r="HT106" s="19"/>
      <c r="HU106" s="19"/>
      <c r="HV106" s="19"/>
      <c r="HW106" s="19"/>
      <c r="HX106" s="19"/>
      <c r="HY106" s="19"/>
      <c r="HZ106" s="19"/>
      <c r="IA106" s="19"/>
      <c r="IB106" s="19"/>
      <c r="IC106" s="19"/>
      <c r="ID106" s="19"/>
      <c r="IE106" s="19"/>
      <c r="IF106" s="19"/>
      <c r="IG106" s="19"/>
      <c r="IH106" s="19"/>
      <c r="II106" s="19"/>
      <c r="IJ106" s="19"/>
      <c r="IK106" s="19"/>
      <c r="IL106" s="19"/>
      <c r="IM106" s="19"/>
      <c r="IN106" s="19"/>
      <c r="IO106" s="19"/>
      <c r="IP106" s="19"/>
      <c r="IQ106" s="19"/>
      <c r="IR106" s="19"/>
      <c r="IS106" s="19"/>
      <c r="IT106" s="19"/>
      <c r="IU106" s="19"/>
    </row>
    <row r="107" spans="1:12" s="11" customFormat="1" ht="25.5">
      <c r="A107" s="78"/>
      <c r="B107" s="92" t="s">
        <v>285</v>
      </c>
      <c r="C107" s="70"/>
      <c r="D107" s="99"/>
      <c r="E107" s="10"/>
      <c r="F107" s="10"/>
      <c r="G107" s="7"/>
      <c r="H107" s="7"/>
      <c r="I107" s="7"/>
      <c r="J107" s="8"/>
      <c r="K107" s="8"/>
      <c r="L107" s="8"/>
    </row>
    <row r="108" spans="1:12" s="11" customFormat="1" ht="12.75">
      <c r="A108" s="78"/>
      <c r="B108" s="92" t="s">
        <v>286</v>
      </c>
      <c r="C108" s="70"/>
      <c r="D108" s="99"/>
      <c r="E108" s="10"/>
      <c r="F108" s="10"/>
      <c r="G108" s="7"/>
      <c r="H108" s="7"/>
      <c r="I108" s="7"/>
      <c r="J108" s="8"/>
      <c r="K108" s="8"/>
      <c r="L108" s="8"/>
    </row>
    <row r="109" spans="1:255" ht="12.75">
      <c r="A109" s="78"/>
      <c r="B109" s="85" t="s">
        <v>274</v>
      </c>
      <c r="C109" s="70"/>
      <c r="D109" s="95"/>
      <c r="E109" s="10"/>
      <c r="F109" s="10"/>
      <c r="G109" s="7"/>
      <c r="H109" s="7"/>
      <c r="I109" s="7"/>
      <c r="J109" s="8"/>
      <c r="K109" s="8"/>
      <c r="L109" s="8"/>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row>
    <row r="110" spans="1:12" s="11" customFormat="1" ht="12.75">
      <c r="A110" s="78"/>
      <c r="B110" s="92" t="s">
        <v>287</v>
      </c>
      <c r="C110" s="70"/>
      <c r="D110" s="99"/>
      <c r="E110" s="10"/>
      <c r="F110" s="10"/>
      <c r="G110" s="81"/>
      <c r="H110" s="81"/>
      <c r="I110" s="81"/>
      <c r="J110" s="8"/>
      <c r="K110" s="8"/>
      <c r="L110" s="8"/>
    </row>
    <row r="111" spans="1:12" s="11" customFormat="1" ht="12.75">
      <c r="A111" s="78"/>
      <c r="B111" s="92" t="s">
        <v>288</v>
      </c>
      <c r="C111" s="70"/>
      <c r="D111" s="99"/>
      <c r="E111" s="10"/>
      <c r="F111" s="10"/>
      <c r="G111" s="81"/>
      <c r="H111" s="81"/>
      <c r="I111" s="81"/>
      <c r="J111" s="8"/>
      <c r="K111" s="8"/>
      <c r="L111" s="8"/>
    </row>
    <row r="112" spans="1:12" s="11" customFormat="1" ht="25.5">
      <c r="A112" s="78"/>
      <c r="B112" s="92" t="s">
        <v>351</v>
      </c>
      <c r="C112" s="70"/>
      <c r="D112" s="99"/>
      <c r="E112" s="10"/>
      <c r="F112" s="10"/>
      <c r="G112" s="81"/>
      <c r="H112" s="81"/>
      <c r="I112" s="81"/>
      <c r="J112" s="8"/>
      <c r="K112" s="8"/>
      <c r="L112" s="8"/>
    </row>
    <row r="113" spans="1:12" s="11" customFormat="1" ht="25.5">
      <c r="A113" s="78"/>
      <c r="B113" s="92" t="s">
        <v>352</v>
      </c>
      <c r="C113" s="70">
        <f aca="true" t="shared" si="40" ref="C113:H113">C114+C115+C116+C117</f>
        <v>0</v>
      </c>
      <c r="D113" s="70">
        <f t="shared" si="40"/>
        <v>0</v>
      </c>
      <c r="E113" s="70">
        <f t="shared" si="40"/>
        <v>0</v>
      </c>
      <c r="F113" s="70">
        <f t="shared" si="40"/>
        <v>0</v>
      </c>
      <c r="G113" s="70">
        <f t="shared" si="40"/>
        <v>0</v>
      </c>
      <c r="H113" s="70">
        <f t="shared" si="40"/>
        <v>0</v>
      </c>
      <c r="I113" s="70">
        <f>I114+I115+I116+I117</f>
        <v>0</v>
      </c>
      <c r="J113" s="8"/>
      <c r="K113" s="8"/>
      <c r="L113" s="8"/>
    </row>
    <row r="114" spans="1:12" s="11" customFormat="1" ht="12.75">
      <c r="A114" s="78"/>
      <c r="B114" s="92" t="s">
        <v>312</v>
      </c>
      <c r="C114" s="70"/>
      <c r="D114" s="99"/>
      <c r="E114" s="10"/>
      <c r="F114" s="10"/>
      <c r="G114" s="81"/>
      <c r="H114" s="81"/>
      <c r="I114" s="81"/>
      <c r="J114" s="8"/>
      <c r="K114" s="8"/>
      <c r="L114" s="8"/>
    </row>
    <row r="115" spans="1:12" s="11" customFormat="1" ht="25.5">
      <c r="A115" s="78"/>
      <c r="B115" s="92" t="s">
        <v>313</v>
      </c>
      <c r="C115" s="70"/>
      <c r="D115" s="99"/>
      <c r="E115" s="10"/>
      <c r="F115" s="10"/>
      <c r="G115" s="81"/>
      <c r="H115" s="81"/>
      <c r="I115" s="81"/>
      <c r="J115" s="8"/>
      <c r="K115" s="8"/>
      <c r="L115" s="8"/>
    </row>
    <row r="116" spans="1:255" s="11" customFormat="1" ht="25.5">
      <c r="A116" s="78"/>
      <c r="B116" s="93" t="s">
        <v>314</v>
      </c>
      <c r="C116" s="70"/>
      <c r="D116" s="100"/>
      <c r="E116" s="10"/>
      <c r="F116" s="10"/>
      <c r="G116" s="81"/>
      <c r="H116" s="81"/>
      <c r="I116" s="81"/>
      <c r="J116" s="8"/>
      <c r="K116" s="8"/>
      <c r="L116" s="8"/>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c r="FQ116" s="19"/>
      <c r="FR116" s="19"/>
      <c r="FS116" s="19"/>
      <c r="FT116" s="19"/>
      <c r="FU116" s="19"/>
      <c r="FV116" s="19"/>
      <c r="FW116" s="19"/>
      <c r="FX116" s="19"/>
      <c r="FY116" s="19"/>
      <c r="FZ116" s="19"/>
      <c r="GA116" s="19"/>
      <c r="GB116" s="19"/>
      <c r="GC116" s="19"/>
      <c r="GD116" s="19"/>
      <c r="GE116" s="19"/>
      <c r="GF116" s="19"/>
      <c r="GG116" s="19"/>
      <c r="GH116" s="19"/>
      <c r="GI116" s="19"/>
      <c r="GJ116" s="19"/>
      <c r="GK116" s="19"/>
      <c r="GL116" s="19"/>
      <c r="GM116" s="19"/>
      <c r="GN116" s="19"/>
      <c r="GO116" s="19"/>
      <c r="GP116" s="19"/>
      <c r="GQ116" s="19"/>
      <c r="GR116" s="19"/>
      <c r="GS116" s="19"/>
      <c r="GT116" s="19"/>
      <c r="GU116" s="19"/>
      <c r="GV116" s="19"/>
      <c r="GW116" s="19"/>
      <c r="GX116" s="19"/>
      <c r="GY116" s="19"/>
      <c r="GZ116" s="19"/>
      <c r="HA116" s="19"/>
      <c r="HB116" s="19"/>
      <c r="HC116" s="19"/>
      <c r="HD116" s="19"/>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row>
    <row r="117" spans="1:12" s="11" customFormat="1" ht="25.5">
      <c r="A117" s="78"/>
      <c r="B117" s="93" t="s">
        <v>315</v>
      </c>
      <c r="C117" s="70"/>
      <c r="D117" s="100"/>
      <c r="E117" s="10"/>
      <c r="F117" s="10"/>
      <c r="G117" s="81"/>
      <c r="H117" s="81"/>
      <c r="I117" s="81"/>
      <c r="J117" s="8"/>
      <c r="K117" s="8"/>
      <c r="L117" s="8"/>
    </row>
    <row r="118" spans="1:12" s="11" customFormat="1" ht="12.75">
      <c r="A118" s="78"/>
      <c r="B118" s="129" t="s">
        <v>369</v>
      </c>
      <c r="C118" s="70"/>
      <c r="D118" s="100"/>
      <c r="E118" s="10"/>
      <c r="F118" s="10"/>
      <c r="G118" s="81"/>
      <c r="H118" s="81"/>
      <c r="I118" s="81"/>
      <c r="J118" s="8"/>
      <c r="K118" s="8"/>
      <c r="L118" s="8"/>
    </row>
    <row r="119" spans="1:12" s="11" customFormat="1" ht="12.75">
      <c r="A119" s="78" t="s">
        <v>289</v>
      </c>
      <c r="B119" s="116" t="s">
        <v>348</v>
      </c>
      <c r="C119" s="65"/>
      <c r="D119" s="10">
        <v>15533.56</v>
      </c>
      <c r="E119" s="10">
        <v>15533.56</v>
      </c>
      <c r="F119" s="10">
        <v>8692.27</v>
      </c>
      <c r="G119" s="10">
        <v>6901.91</v>
      </c>
      <c r="H119" s="7">
        <f>G119-I119</f>
        <v>1425.8499999999995</v>
      </c>
      <c r="I119" s="10">
        <v>5476.06</v>
      </c>
      <c r="J119" s="8"/>
      <c r="K119" s="8"/>
      <c r="L119" s="8"/>
    </row>
    <row r="120" spans="1:12" s="11" customFormat="1" ht="12.75">
      <c r="A120" s="78"/>
      <c r="B120" s="130" t="s">
        <v>369</v>
      </c>
      <c r="C120" s="65"/>
      <c r="D120" s="10"/>
      <c r="E120" s="10"/>
      <c r="F120" s="10"/>
      <c r="G120" s="10"/>
      <c r="H120" s="10"/>
      <c r="I120" s="10"/>
      <c r="J120" s="8"/>
      <c r="K120" s="8"/>
      <c r="L120" s="8"/>
    </row>
    <row r="121" spans="1:255" ht="12.75">
      <c r="A121" s="78" t="s">
        <v>290</v>
      </c>
      <c r="B121" s="71" t="s">
        <v>349</v>
      </c>
      <c r="C121" s="70"/>
      <c r="D121" s="10">
        <v>2921</v>
      </c>
      <c r="E121" s="10">
        <v>2921</v>
      </c>
      <c r="F121" s="10">
        <v>1687.53</v>
      </c>
      <c r="G121" s="77">
        <v>1426.67</v>
      </c>
      <c r="H121" s="7">
        <f>G121-I121</f>
        <v>300</v>
      </c>
      <c r="I121" s="77">
        <v>1126.67</v>
      </c>
      <c r="J121" s="8"/>
      <c r="K121" s="8"/>
      <c r="L121" s="8"/>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row>
    <row r="122" spans="1:255" ht="12.75">
      <c r="A122" s="78"/>
      <c r="B122" s="114" t="s">
        <v>369</v>
      </c>
      <c r="C122" s="70"/>
      <c r="D122" s="10"/>
      <c r="E122" s="10"/>
      <c r="F122" s="10"/>
      <c r="G122" s="77">
        <v>-23.48</v>
      </c>
      <c r="H122" s="7">
        <f>G122-I122</f>
        <v>0</v>
      </c>
      <c r="I122" s="77">
        <v>-23.48</v>
      </c>
      <c r="J122" s="8"/>
      <c r="K122" s="8"/>
      <c r="L122" s="8"/>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row>
    <row r="123" spans="1:255" ht="12.75">
      <c r="A123" s="68" t="s">
        <v>291</v>
      </c>
      <c r="B123" s="66" t="s">
        <v>292</v>
      </c>
      <c r="C123" s="67">
        <f aca="true" t="shared" si="41" ref="C123:H123">+C124+C128+C132+C136+C141</f>
        <v>0</v>
      </c>
      <c r="D123" s="67">
        <f t="shared" si="41"/>
        <v>35282</v>
      </c>
      <c r="E123" s="67">
        <f t="shared" si="41"/>
        <v>35282</v>
      </c>
      <c r="F123" s="67">
        <f t="shared" si="41"/>
        <v>18049.729999999996</v>
      </c>
      <c r="G123" s="67">
        <f t="shared" si="41"/>
        <v>15031.330000000002</v>
      </c>
      <c r="H123" s="67">
        <f t="shared" si="41"/>
        <v>3160.2400000000007</v>
      </c>
      <c r="I123" s="67">
        <f>+I124+I128+I132+I136+I141</f>
        <v>11871.09</v>
      </c>
      <c r="J123" s="8"/>
      <c r="K123" s="8"/>
      <c r="L123" s="8"/>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row>
    <row r="124" spans="1:255" ht="12.75">
      <c r="A124" s="68" t="s">
        <v>293</v>
      </c>
      <c r="B124" s="66" t="s">
        <v>294</v>
      </c>
      <c r="C124" s="65">
        <f aca="true" t="shared" si="42" ref="C124:H124">+C125+C126</f>
        <v>0</v>
      </c>
      <c r="D124" s="65">
        <f t="shared" si="42"/>
        <v>20014</v>
      </c>
      <c r="E124" s="65">
        <f t="shared" si="42"/>
        <v>20014</v>
      </c>
      <c r="F124" s="65">
        <f t="shared" si="42"/>
        <v>10430.72</v>
      </c>
      <c r="G124" s="65">
        <f t="shared" si="42"/>
        <v>8689.46</v>
      </c>
      <c r="H124" s="65">
        <f t="shared" si="42"/>
        <v>1873.38</v>
      </c>
      <c r="I124" s="65">
        <f>+I125+I126</f>
        <v>6816.08</v>
      </c>
      <c r="J124" s="8"/>
      <c r="K124" s="8"/>
      <c r="L124" s="8"/>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row>
    <row r="125" spans="1:255" ht="12.75">
      <c r="A125" s="78"/>
      <c r="B125" s="82" t="s">
        <v>295</v>
      </c>
      <c r="C125" s="70"/>
      <c r="D125" s="10">
        <v>19451</v>
      </c>
      <c r="E125" s="10">
        <v>19451</v>
      </c>
      <c r="F125" s="10">
        <v>10129.72</v>
      </c>
      <c r="G125" s="10">
        <v>8442.75</v>
      </c>
      <c r="H125" s="7">
        <f>G125-I125</f>
        <v>1823.0100000000002</v>
      </c>
      <c r="I125" s="10">
        <v>6619.74</v>
      </c>
      <c r="J125" s="8"/>
      <c r="K125" s="8"/>
      <c r="L125" s="8"/>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row>
    <row r="126" spans="1:255" ht="12.75">
      <c r="A126" s="78"/>
      <c r="B126" s="82" t="s">
        <v>296</v>
      </c>
      <c r="C126" s="70"/>
      <c r="D126" s="10">
        <v>563</v>
      </c>
      <c r="E126" s="10">
        <v>563</v>
      </c>
      <c r="F126" s="10">
        <v>301</v>
      </c>
      <c r="G126" s="79">
        <v>246.71</v>
      </c>
      <c r="H126" s="7">
        <f>G126-I126</f>
        <v>50.370000000000005</v>
      </c>
      <c r="I126" s="79">
        <v>196.34</v>
      </c>
      <c r="J126" s="8"/>
      <c r="K126" s="8"/>
      <c r="L126" s="8"/>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row>
    <row r="127" spans="1:255" ht="12.75">
      <c r="A127" s="78"/>
      <c r="B127" s="131" t="s">
        <v>369</v>
      </c>
      <c r="C127" s="70"/>
      <c r="D127" s="10"/>
      <c r="E127" s="10"/>
      <c r="F127" s="10"/>
      <c r="G127" s="79">
        <v>-6.14</v>
      </c>
      <c r="H127" s="7">
        <f>G127-I127</f>
        <v>0</v>
      </c>
      <c r="I127" s="79">
        <v>-6.14</v>
      </c>
      <c r="J127" s="8"/>
      <c r="K127" s="8"/>
      <c r="L127" s="8"/>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row>
    <row r="128" spans="1:12" s="11" customFormat="1" ht="12.75">
      <c r="A128" s="78" t="s">
        <v>297</v>
      </c>
      <c r="B128" s="83" t="s">
        <v>298</v>
      </c>
      <c r="C128" s="70">
        <f aca="true" t="shared" si="43" ref="C128:H128">C129+C130</f>
        <v>0</v>
      </c>
      <c r="D128" s="70">
        <f t="shared" si="43"/>
        <v>5778</v>
      </c>
      <c r="E128" s="70">
        <f t="shared" si="43"/>
        <v>5778</v>
      </c>
      <c r="F128" s="70">
        <f t="shared" si="43"/>
        <v>2973.69</v>
      </c>
      <c r="G128" s="70">
        <f t="shared" si="43"/>
        <v>2519.63</v>
      </c>
      <c r="H128" s="70">
        <f t="shared" si="43"/>
        <v>441.0300000000002</v>
      </c>
      <c r="I128" s="70">
        <f>I129+I130</f>
        <v>2078.6</v>
      </c>
      <c r="J128" s="8"/>
      <c r="K128" s="8"/>
      <c r="L128" s="8"/>
    </row>
    <row r="129" spans="1:255" ht="15">
      <c r="A129" s="78"/>
      <c r="B129" s="105" t="s">
        <v>269</v>
      </c>
      <c r="C129" s="70"/>
      <c r="D129" s="10">
        <v>5778</v>
      </c>
      <c r="E129" s="10">
        <v>5778</v>
      </c>
      <c r="F129" s="10">
        <v>2973.69</v>
      </c>
      <c r="G129" s="79">
        <v>2519.63</v>
      </c>
      <c r="H129" s="7">
        <f>G129-I129</f>
        <v>441.0300000000002</v>
      </c>
      <c r="I129" s="79">
        <v>2078.6</v>
      </c>
      <c r="J129" s="8"/>
      <c r="K129" s="8"/>
      <c r="L129" s="8"/>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c r="IU129" s="11"/>
    </row>
    <row r="130" spans="1:32" ht="15">
      <c r="A130" s="78"/>
      <c r="B130" s="105" t="s">
        <v>344</v>
      </c>
      <c r="C130" s="70"/>
      <c r="D130" s="10"/>
      <c r="E130" s="10"/>
      <c r="F130" s="10"/>
      <c r="G130" s="79"/>
      <c r="H130" s="79"/>
      <c r="I130" s="79"/>
      <c r="J130" s="29"/>
      <c r="K130" s="8"/>
      <c r="L130" s="8"/>
      <c r="M130" s="29"/>
      <c r="N130" s="29"/>
      <c r="O130" s="29"/>
      <c r="P130" s="29"/>
      <c r="Q130" s="29"/>
      <c r="R130" s="29"/>
      <c r="S130" s="29"/>
      <c r="T130" s="29"/>
      <c r="U130" s="29"/>
      <c r="V130" s="29"/>
      <c r="W130" s="29"/>
      <c r="X130" s="29"/>
      <c r="Y130" s="29"/>
      <c r="Z130" s="29"/>
      <c r="AA130" s="29"/>
      <c r="AB130" s="29"/>
      <c r="AC130" s="29"/>
      <c r="AD130" s="29"/>
      <c r="AE130" s="29"/>
      <c r="AF130" s="29"/>
    </row>
    <row r="131" spans="1:32" ht="15">
      <c r="A131" s="78"/>
      <c r="B131" s="117" t="s">
        <v>369</v>
      </c>
      <c r="C131" s="70"/>
      <c r="D131" s="10"/>
      <c r="E131" s="10"/>
      <c r="F131" s="10"/>
      <c r="G131" s="79">
        <v>-5.76</v>
      </c>
      <c r="H131" s="7">
        <f>G131-I131</f>
        <v>0</v>
      </c>
      <c r="I131" s="79">
        <v>-5.76</v>
      </c>
      <c r="J131" s="29"/>
      <c r="K131" s="8"/>
      <c r="L131" s="8"/>
      <c r="M131" s="29"/>
      <c r="N131" s="29"/>
      <c r="O131" s="29"/>
      <c r="P131" s="29"/>
      <c r="Q131" s="29"/>
      <c r="R131" s="29"/>
      <c r="S131" s="29"/>
      <c r="T131" s="29"/>
      <c r="U131" s="29"/>
      <c r="V131" s="29"/>
      <c r="W131" s="29"/>
      <c r="X131" s="29"/>
      <c r="Y131" s="29"/>
      <c r="Z131" s="29"/>
      <c r="AA131" s="29"/>
      <c r="AB131" s="29"/>
      <c r="AC131" s="29"/>
      <c r="AD131" s="29"/>
      <c r="AE131" s="29"/>
      <c r="AF131" s="29"/>
    </row>
    <row r="132" spans="1:12" ht="12.75">
      <c r="A132" s="68" t="s">
        <v>299</v>
      </c>
      <c r="B132" s="84" t="s">
        <v>300</v>
      </c>
      <c r="C132" s="70">
        <f aca="true" t="shared" si="44" ref="C132:H132">+C133+C134</f>
        <v>0</v>
      </c>
      <c r="D132" s="70">
        <f t="shared" si="44"/>
        <v>474</v>
      </c>
      <c r="E132" s="70">
        <f t="shared" si="44"/>
        <v>474</v>
      </c>
      <c r="F132" s="70">
        <f t="shared" si="44"/>
        <v>279.73</v>
      </c>
      <c r="G132" s="70">
        <f t="shared" si="44"/>
        <v>242.79</v>
      </c>
      <c r="H132" s="70">
        <f t="shared" si="44"/>
        <v>41.45999999999998</v>
      </c>
      <c r="I132" s="70">
        <f>+I133+I134</f>
        <v>201.33</v>
      </c>
      <c r="J132" s="8"/>
      <c r="K132" s="8"/>
      <c r="L132" s="8"/>
    </row>
    <row r="133" spans="1:12" ht="12.75">
      <c r="A133" s="78"/>
      <c r="B133" s="82" t="s">
        <v>295</v>
      </c>
      <c r="C133" s="70"/>
      <c r="D133" s="10">
        <v>474</v>
      </c>
      <c r="E133" s="10">
        <v>474</v>
      </c>
      <c r="F133" s="10">
        <v>279.73</v>
      </c>
      <c r="G133" s="7">
        <v>242.79</v>
      </c>
      <c r="H133" s="7">
        <f>G133-I133</f>
        <v>41.45999999999998</v>
      </c>
      <c r="I133" s="7">
        <v>201.33</v>
      </c>
      <c r="J133" s="8"/>
      <c r="K133" s="8"/>
      <c r="L133" s="8"/>
    </row>
    <row r="134" spans="1:40" ht="25.5">
      <c r="A134" s="78"/>
      <c r="B134" s="82" t="s">
        <v>301</v>
      </c>
      <c r="C134" s="70"/>
      <c r="D134" s="10"/>
      <c r="E134" s="10"/>
      <c r="F134" s="10"/>
      <c r="G134" s="7"/>
      <c r="H134" s="7"/>
      <c r="I134" s="7"/>
      <c r="J134" s="8"/>
      <c r="K134" s="8"/>
      <c r="L134" s="8"/>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row>
    <row r="135" spans="1:40" ht="12.75">
      <c r="A135" s="78"/>
      <c r="B135" s="131" t="s">
        <v>369</v>
      </c>
      <c r="C135" s="70"/>
      <c r="D135" s="10"/>
      <c r="E135" s="10"/>
      <c r="F135" s="10"/>
      <c r="G135" s="7">
        <v>-0.85</v>
      </c>
      <c r="H135" s="7">
        <f>G135-I135</f>
        <v>-0.039999999999999925</v>
      </c>
      <c r="I135" s="7">
        <v>-0.81</v>
      </c>
      <c r="J135" s="8"/>
      <c r="K135" s="8"/>
      <c r="L135" s="8"/>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row>
    <row r="136" spans="1:255" ht="12.75">
      <c r="A136" s="68" t="s">
        <v>302</v>
      </c>
      <c r="B136" s="84" t="s">
        <v>303</v>
      </c>
      <c r="C136" s="65">
        <f aca="true" t="shared" si="45" ref="C136:H136">+C137+C138+C139</f>
        <v>0</v>
      </c>
      <c r="D136" s="65">
        <f t="shared" si="45"/>
        <v>7889</v>
      </c>
      <c r="E136" s="65">
        <f t="shared" si="45"/>
        <v>7889</v>
      </c>
      <c r="F136" s="65">
        <f t="shared" si="45"/>
        <v>3806.92</v>
      </c>
      <c r="G136" s="65">
        <f t="shared" si="45"/>
        <v>3118.01</v>
      </c>
      <c r="H136" s="65">
        <f t="shared" si="45"/>
        <v>706.8600000000001</v>
      </c>
      <c r="I136" s="65">
        <f>+I137+I138+I139</f>
        <v>2411.15</v>
      </c>
      <c r="J136" s="8"/>
      <c r="K136" s="8"/>
      <c r="L136" s="8"/>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row>
    <row r="137" spans="1:12" ht="12.75">
      <c r="A137" s="78"/>
      <c r="B137" s="69" t="s">
        <v>340</v>
      </c>
      <c r="C137" s="70"/>
      <c r="D137" s="10">
        <v>7889</v>
      </c>
      <c r="E137" s="10">
        <v>7889</v>
      </c>
      <c r="F137" s="10">
        <v>3806.92</v>
      </c>
      <c r="G137" s="7">
        <v>3118.01</v>
      </c>
      <c r="H137" s="7">
        <f>G137-I137</f>
        <v>706.8600000000001</v>
      </c>
      <c r="I137" s="7">
        <v>2411.15</v>
      </c>
      <c r="K137" s="8"/>
      <c r="L137" s="8"/>
    </row>
    <row r="138" spans="1:12" ht="25.5">
      <c r="A138" s="78"/>
      <c r="B138" s="69" t="s">
        <v>341</v>
      </c>
      <c r="C138" s="70"/>
      <c r="D138" s="10"/>
      <c r="E138" s="10"/>
      <c r="F138" s="10"/>
      <c r="G138" s="10"/>
      <c r="H138" s="10"/>
      <c r="I138" s="10"/>
      <c r="K138" s="8"/>
      <c r="L138" s="8"/>
    </row>
    <row r="139" spans="1:12" ht="25.5">
      <c r="A139" s="78"/>
      <c r="B139" s="69" t="s">
        <v>304</v>
      </c>
      <c r="C139" s="70"/>
      <c r="D139" s="10"/>
      <c r="E139" s="10"/>
      <c r="F139" s="10"/>
      <c r="G139" s="7"/>
      <c r="H139" s="7"/>
      <c r="I139" s="7"/>
      <c r="K139" s="8"/>
      <c r="L139" s="8"/>
    </row>
    <row r="140" spans="1:12" ht="12.75">
      <c r="A140" s="78"/>
      <c r="B140" s="127" t="s">
        <v>369</v>
      </c>
      <c r="C140" s="70"/>
      <c r="D140" s="10"/>
      <c r="E140" s="10"/>
      <c r="F140" s="10"/>
      <c r="G140" s="7">
        <v>-2.48</v>
      </c>
      <c r="H140" s="7">
        <f>G140-I140</f>
        <v>-0.33999999999999986</v>
      </c>
      <c r="I140" s="7">
        <v>-2.14</v>
      </c>
      <c r="K140" s="8"/>
      <c r="L140" s="8"/>
    </row>
    <row r="141" spans="1:12" ht="25.5">
      <c r="A141" s="68" t="s">
        <v>305</v>
      </c>
      <c r="B141" s="84" t="s">
        <v>306</v>
      </c>
      <c r="C141" s="70">
        <f aca="true" t="shared" si="46" ref="C141:H141">+C142+C144+C143</f>
        <v>0</v>
      </c>
      <c r="D141" s="70">
        <f t="shared" si="46"/>
        <v>1127</v>
      </c>
      <c r="E141" s="70">
        <f t="shared" si="46"/>
        <v>1127</v>
      </c>
      <c r="F141" s="70">
        <f t="shared" si="46"/>
        <v>558.67</v>
      </c>
      <c r="G141" s="70">
        <f t="shared" si="46"/>
        <v>461.44</v>
      </c>
      <c r="H141" s="70">
        <f t="shared" si="46"/>
        <v>97.50999999999999</v>
      </c>
      <c r="I141" s="70">
        <f>+I142+I144+I143</f>
        <v>363.93</v>
      </c>
      <c r="K141" s="8"/>
      <c r="L141" s="8"/>
    </row>
    <row r="142" spans="1:12" ht="12.75">
      <c r="A142" s="68"/>
      <c r="B142" s="82" t="s">
        <v>295</v>
      </c>
      <c r="C142" s="70"/>
      <c r="D142" s="10">
        <v>1127</v>
      </c>
      <c r="E142" s="10">
        <v>1127</v>
      </c>
      <c r="F142" s="10">
        <v>558.67</v>
      </c>
      <c r="G142" s="7">
        <v>461.44</v>
      </c>
      <c r="H142" s="7">
        <f>G142-I142</f>
        <v>97.50999999999999</v>
      </c>
      <c r="I142" s="7">
        <v>363.93</v>
      </c>
      <c r="K142" s="8"/>
      <c r="L142" s="8"/>
    </row>
    <row r="143" spans="1:12" ht="15">
      <c r="A143" s="68"/>
      <c r="B143" s="105" t="s">
        <v>344</v>
      </c>
      <c r="C143" s="70"/>
      <c r="D143" s="10"/>
      <c r="E143" s="10"/>
      <c r="F143" s="10"/>
      <c r="G143" s="7"/>
      <c r="H143" s="7"/>
      <c r="I143" s="7"/>
      <c r="J143" s="29"/>
      <c r="K143" s="8"/>
      <c r="L143" s="8"/>
    </row>
    <row r="144" spans="1:12" ht="25.5">
      <c r="A144" s="78"/>
      <c r="B144" s="82" t="s">
        <v>301</v>
      </c>
      <c r="C144" s="70"/>
      <c r="D144" s="10"/>
      <c r="E144" s="10"/>
      <c r="F144" s="10"/>
      <c r="G144" s="7"/>
      <c r="H144" s="7"/>
      <c r="I144" s="7"/>
      <c r="J144" s="29"/>
      <c r="K144" s="8"/>
      <c r="L144" s="8"/>
    </row>
    <row r="145" spans="1:12" ht="12.75">
      <c r="A145" s="78"/>
      <c r="B145" s="131" t="s">
        <v>369</v>
      </c>
      <c r="C145" s="70"/>
      <c r="D145" s="10"/>
      <c r="E145" s="10"/>
      <c r="F145" s="10"/>
      <c r="G145" s="7"/>
      <c r="H145" s="7"/>
      <c r="I145" s="7"/>
      <c r="J145" s="29"/>
      <c r="K145" s="8"/>
      <c r="L145" s="8"/>
    </row>
    <row r="146" spans="1:12" ht="12.75">
      <c r="A146" s="68" t="s">
        <v>307</v>
      </c>
      <c r="B146" s="66" t="s">
        <v>350</v>
      </c>
      <c r="C146" s="70"/>
      <c r="D146" s="70">
        <v>155</v>
      </c>
      <c r="E146" s="70">
        <v>155</v>
      </c>
      <c r="F146" s="70">
        <v>67.5</v>
      </c>
      <c r="G146" s="70">
        <v>55</v>
      </c>
      <c r="H146" s="7">
        <f>G146-I146</f>
        <v>15</v>
      </c>
      <c r="I146" s="70">
        <v>40</v>
      </c>
      <c r="J146" s="29"/>
      <c r="K146" s="8"/>
      <c r="L146" s="8"/>
    </row>
    <row r="147" spans="1:12" ht="12.75">
      <c r="A147" s="68"/>
      <c r="B147" s="130" t="s">
        <v>369</v>
      </c>
      <c r="C147" s="70"/>
      <c r="D147" s="70"/>
      <c r="E147" s="70"/>
      <c r="F147" s="70"/>
      <c r="G147" s="70"/>
      <c r="H147" s="70"/>
      <c r="I147" s="70"/>
      <c r="J147" s="29"/>
      <c r="K147" s="8"/>
      <c r="L147" s="8"/>
    </row>
    <row r="148" spans="1:12" ht="12.75">
      <c r="A148" s="68" t="s">
        <v>308</v>
      </c>
      <c r="B148" s="66" t="s">
        <v>309</v>
      </c>
      <c r="C148" s="67">
        <f aca="true" t="shared" si="47" ref="C148:H148">+C149+C157</f>
        <v>0</v>
      </c>
      <c r="D148" s="67">
        <f t="shared" si="47"/>
        <v>92464</v>
      </c>
      <c r="E148" s="67">
        <f t="shared" si="47"/>
        <v>92291</v>
      </c>
      <c r="F148" s="67">
        <f t="shared" si="47"/>
        <v>47969.92</v>
      </c>
      <c r="G148" s="67">
        <f t="shared" si="47"/>
        <v>39427.64</v>
      </c>
      <c r="H148" s="67">
        <f t="shared" si="47"/>
        <v>8076.9800000000005</v>
      </c>
      <c r="I148" s="67">
        <f>+I149+I157</f>
        <v>31350.660000000003</v>
      </c>
      <c r="J148" s="29"/>
      <c r="K148" s="8"/>
      <c r="L148" s="8"/>
    </row>
    <row r="149" spans="1:12" ht="12.75">
      <c r="A149" s="78" t="s">
        <v>310</v>
      </c>
      <c r="B149" s="71" t="s">
        <v>311</v>
      </c>
      <c r="C149" s="70">
        <f aca="true" t="shared" si="48" ref="C149:H149">C150+C154+C152+C155+C151+C153</f>
        <v>0</v>
      </c>
      <c r="D149" s="70">
        <f t="shared" si="48"/>
        <v>92464</v>
      </c>
      <c r="E149" s="70">
        <f t="shared" si="48"/>
        <v>92291</v>
      </c>
      <c r="F149" s="70">
        <f t="shared" si="48"/>
        <v>47969.92</v>
      </c>
      <c r="G149" s="70">
        <f t="shared" si="48"/>
        <v>39427.64</v>
      </c>
      <c r="H149" s="70">
        <f t="shared" si="48"/>
        <v>8076.9800000000005</v>
      </c>
      <c r="I149" s="70">
        <f>I150+I154+I152+I155+I151+I153</f>
        <v>31350.660000000003</v>
      </c>
      <c r="J149" s="29"/>
      <c r="K149" s="8"/>
      <c r="L149" s="8"/>
    </row>
    <row r="150" spans="1:12" ht="12.75">
      <c r="A150" s="78"/>
      <c r="B150" s="69" t="s">
        <v>269</v>
      </c>
      <c r="C150" s="70"/>
      <c r="D150" s="10">
        <v>78359</v>
      </c>
      <c r="E150" s="10">
        <v>78186</v>
      </c>
      <c r="F150" s="10">
        <v>40972.92</v>
      </c>
      <c r="G150" s="7">
        <v>33597.33</v>
      </c>
      <c r="H150" s="7">
        <f>G150-I150</f>
        <v>6900</v>
      </c>
      <c r="I150" s="7">
        <v>26697.33</v>
      </c>
      <c r="K150" s="8"/>
      <c r="L150" s="8"/>
    </row>
    <row r="151" spans="1:12" ht="15">
      <c r="A151" s="78"/>
      <c r="B151" s="105" t="s">
        <v>344</v>
      </c>
      <c r="C151" s="70"/>
      <c r="D151" s="10">
        <v>14105</v>
      </c>
      <c r="E151" s="10">
        <v>14105</v>
      </c>
      <c r="F151" s="10">
        <v>6997</v>
      </c>
      <c r="G151" s="7">
        <v>5830.31</v>
      </c>
      <c r="H151" s="7">
        <f>G151-I151</f>
        <v>1176.9800000000005</v>
      </c>
      <c r="I151" s="7">
        <v>4653.33</v>
      </c>
      <c r="K151" s="8"/>
      <c r="L151" s="8"/>
    </row>
    <row r="152" spans="1:12" ht="51">
      <c r="A152" s="78"/>
      <c r="B152" s="85" t="s">
        <v>366</v>
      </c>
      <c r="C152" s="70"/>
      <c r="D152" s="10"/>
      <c r="E152" s="10"/>
      <c r="F152" s="10"/>
      <c r="G152" s="7"/>
      <c r="H152" s="7"/>
      <c r="I152" s="7"/>
      <c r="K152" s="8"/>
      <c r="L152" s="8"/>
    </row>
    <row r="153" spans="1:12" ht="25.5">
      <c r="A153" s="78"/>
      <c r="B153" s="85" t="s">
        <v>380</v>
      </c>
      <c r="C153" s="70"/>
      <c r="D153" s="10"/>
      <c r="E153" s="10"/>
      <c r="F153" s="10"/>
      <c r="G153" s="7"/>
      <c r="H153" s="7"/>
      <c r="I153" s="7"/>
      <c r="K153" s="8"/>
      <c r="L153" s="8"/>
    </row>
    <row r="154" spans="1:12" ht="25.5">
      <c r="A154" s="78"/>
      <c r="B154" s="85" t="s">
        <v>381</v>
      </c>
      <c r="C154" s="70"/>
      <c r="D154" s="70"/>
      <c r="E154" s="70"/>
      <c r="F154" s="70"/>
      <c r="G154" s="70"/>
      <c r="H154" s="70"/>
      <c r="I154" s="70"/>
      <c r="K154" s="8"/>
      <c r="L154" s="8"/>
    </row>
    <row r="155" spans="1:12" ht="13.5" customHeight="1">
      <c r="A155" s="78"/>
      <c r="B155" s="94" t="s">
        <v>342</v>
      </c>
      <c r="C155" s="70"/>
      <c r="D155" s="10"/>
      <c r="E155" s="10"/>
      <c r="F155" s="10"/>
      <c r="G155" s="7"/>
      <c r="H155" s="7"/>
      <c r="I155" s="7"/>
      <c r="K155" s="8"/>
      <c r="L155" s="8"/>
    </row>
    <row r="156" spans="1:12" ht="13.5" customHeight="1">
      <c r="A156" s="78"/>
      <c r="B156" s="132" t="s">
        <v>369</v>
      </c>
      <c r="C156" s="70"/>
      <c r="D156" s="10"/>
      <c r="E156" s="10"/>
      <c r="F156" s="10"/>
      <c r="G156" s="7">
        <v>-39.09</v>
      </c>
      <c r="H156" s="7">
        <f>G156-I156</f>
        <v>0</v>
      </c>
      <c r="I156" s="7">
        <v>-39.09</v>
      </c>
      <c r="K156" s="8"/>
      <c r="L156" s="8"/>
    </row>
    <row r="157" spans="1:12" ht="12.75">
      <c r="A157" s="78" t="s">
        <v>316</v>
      </c>
      <c r="B157" s="71" t="s">
        <v>317</v>
      </c>
      <c r="C157" s="70">
        <f aca="true" t="shared" si="49" ref="C157:H157">C158+C159+C160</f>
        <v>0</v>
      </c>
      <c r="D157" s="70">
        <f t="shared" si="49"/>
        <v>0</v>
      </c>
      <c r="E157" s="70">
        <f t="shared" si="49"/>
        <v>0</v>
      </c>
      <c r="F157" s="70">
        <f t="shared" si="49"/>
        <v>0</v>
      </c>
      <c r="G157" s="70">
        <f t="shared" si="49"/>
        <v>0</v>
      </c>
      <c r="H157" s="70">
        <f t="shared" si="49"/>
        <v>0</v>
      </c>
      <c r="I157" s="70">
        <f>I158+I159+I160</f>
        <v>0</v>
      </c>
      <c r="K157" s="8"/>
      <c r="L157" s="8"/>
    </row>
    <row r="158" spans="1:12" ht="15">
      <c r="A158" s="78"/>
      <c r="B158" s="105" t="s">
        <v>269</v>
      </c>
      <c r="C158" s="70"/>
      <c r="D158" s="10"/>
      <c r="E158" s="10"/>
      <c r="F158" s="10"/>
      <c r="G158" s="10"/>
      <c r="H158" s="10"/>
      <c r="I158" s="10"/>
      <c r="K158" s="8"/>
      <c r="L158" s="8"/>
    </row>
    <row r="159" spans="1:12" ht="15">
      <c r="A159" s="78"/>
      <c r="B159" s="105" t="s">
        <v>344</v>
      </c>
      <c r="C159" s="70"/>
      <c r="D159" s="10"/>
      <c r="E159" s="10"/>
      <c r="F159" s="10"/>
      <c r="G159" s="10"/>
      <c r="H159" s="10"/>
      <c r="I159" s="10"/>
      <c r="J159" s="29"/>
      <c r="K159" s="8"/>
      <c r="L159" s="8"/>
    </row>
    <row r="160" spans="1:12" ht="15">
      <c r="A160" s="78"/>
      <c r="B160" s="105" t="s">
        <v>365</v>
      </c>
      <c r="C160" s="70"/>
      <c r="D160" s="10"/>
      <c r="E160" s="10"/>
      <c r="F160" s="10"/>
      <c r="G160" s="10"/>
      <c r="H160" s="10"/>
      <c r="I160" s="10"/>
      <c r="J160" s="29"/>
      <c r="K160" s="8"/>
      <c r="L160" s="8"/>
    </row>
    <row r="161" spans="1:12" ht="15">
      <c r="A161" s="78"/>
      <c r="B161" s="117" t="s">
        <v>369</v>
      </c>
      <c r="C161" s="70"/>
      <c r="D161" s="10"/>
      <c r="E161" s="10"/>
      <c r="F161" s="10"/>
      <c r="G161" s="10"/>
      <c r="H161" s="10"/>
      <c r="I161" s="10"/>
      <c r="J161" s="29"/>
      <c r="K161" s="8"/>
      <c r="L161" s="8"/>
    </row>
    <row r="162" spans="1:12" ht="12.75">
      <c r="A162" s="68" t="s">
        <v>318</v>
      </c>
      <c r="B162" s="66" t="s">
        <v>319</v>
      </c>
      <c r="C162" s="70"/>
      <c r="D162" s="10">
        <v>414</v>
      </c>
      <c r="E162" s="10">
        <v>414</v>
      </c>
      <c r="F162" s="10">
        <v>179.03</v>
      </c>
      <c r="G162" s="10">
        <v>137.29</v>
      </c>
      <c r="H162" s="7">
        <f>G162-I162</f>
        <v>29.809999999999988</v>
      </c>
      <c r="I162" s="10">
        <v>107.48</v>
      </c>
      <c r="J162" s="29"/>
      <c r="K162" s="8"/>
      <c r="L162" s="8"/>
    </row>
    <row r="163" spans="1:12" ht="12.75">
      <c r="A163" s="68"/>
      <c r="B163" s="126" t="s">
        <v>369</v>
      </c>
      <c r="C163" s="70"/>
      <c r="D163" s="10"/>
      <c r="E163" s="10"/>
      <c r="F163" s="10"/>
      <c r="G163" s="10">
        <v>-1.43</v>
      </c>
      <c r="H163" s="7">
        <f>G163-I163</f>
        <v>0</v>
      </c>
      <c r="I163" s="10">
        <v>-1.43</v>
      </c>
      <c r="J163" s="29"/>
      <c r="K163" s="8"/>
      <c r="L163" s="8"/>
    </row>
    <row r="164" spans="1:12" ht="12.75">
      <c r="A164" s="68" t="s">
        <v>320</v>
      </c>
      <c r="B164" s="66" t="s">
        <v>355</v>
      </c>
      <c r="C164" s="70"/>
      <c r="D164" s="10">
        <v>2043.35</v>
      </c>
      <c r="E164" s="10">
        <v>2043.35</v>
      </c>
      <c r="F164" s="10">
        <v>2043.35</v>
      </c>
      <c r="G164" s="10">
        <v>1649.09</v>
      </c>
      <c r="H164" s="7">
        <f>G164-I164</f>
        <v>1101.59</v>
      </c>
      <c r="I164" s="10">
        <v>547.5</v>
      </c>
      <c r="J164" s="29"/>
      <c r="K164" s="8"/>
      <c r="L164" s="8"/>
    </row>
    <row r="165" spans="1:12" ht="12.75">
      <c r="A165" s="68"/>
      <c r="B165" s="126" t="s">
        <v>369</v>
      </c>
      <c r="C165" s="70"/>
      <c r="D165" s="10"/>
      <c r="E165" s="10"/>
      <c r="F165" s="10"/>
      <c r="G165" s="10"/>
      <c r="H165" s="10"/>
      <c r="I165" s="10"/>
      <c r="J165" s="29"/>
      <c r="K165" s="8"/>
      <c r="L165" s="8"/>
    </row>
    <row r="166" spans="1:12" ht="25.5">
      <c r="A166" s="68"/>
      <c r="B166" s="133" t="s">
        <v>370</v>
      </c>
      <c r="C166" s="70">
        <f aca="true" t="shared" si="50" ref="C166:I166">C81+C89+C102+C118+C120+C122+C127+C131+C135+C140+C145+C147+C156+C161+C163+C165</f>
        <v>0</v>
      </c>
      <c r="D166" s="70">
        <f t="shared" si="50"/>
        <v>0</v>
      </c>
      <c r="E166" s="70">
        <f t="shared" si="50"/>
        <v>0</v>
      </c>
      <c r="F166" s="70">
        <f t="shared" si="50"/>
        <v>0</v>
      </c>
      <c r="G166" s="70">
        <f t="shared" si="50"/>
        <v>-169.12</v>
      </c>
      <c r="H166" s="70">
        <f t="shared" si="50"/>
        <v>-2.709999999999998</v>
      </c>
      <c r="I166" s="70">
        <f t="shared" si="50"/>
        <v>-166.41000000000003</v>
      </c>
      <c r="J166" s="29"/>
      <c r="K166" s="8"/>
      <c r="L166" s="8"/>
    </row>
    <row r="167" spans="1:12" ht="25.5">
      <c r="A167" s="68" t="s">
        <v>357</v>
      </c>
      <c r="B167" s="66" t="s">
        <v>354</v>
      </c>
      <c r="C167" s="70">
        <f>C168</f>
        <v>0</v>
      </c>
      <c r="D167" s="70">
        <f aca="true" t="shared" si="51" ref="D167:I168">D168</f>
        <v>13836</v>
      </c>
      <c r="E167" s="70">
        <f t="shared" si="51"/>
        <v>13836</v>
      </c>
      <c r="F167" s="70">
        <f t="shared" si="51"/>
        <v>13836</v>
      </c>
      <c r="G167" s="70">
        <f t="shared" si="51"/>
        <v>11717.38</v>
      </c>
      <c r="H167" s="70">
        <f t="shared" si="51"/>
        <v>2645.9399999999996</v>
      </c>
      <c r="I167" s="70">
        <f t="shared" si="51"/>
        <v>9071.44</v>
      </c>
      <c r="J167" s="29"/>
      <c r="K167" s="8"/>
      <c r="L167" s="8"/>
    </row>
    <row r="168" spans="1:12" ht="12.75">
      <c r="A168" s="68" t="s">
        <v>358</v>
      </c>
      <c r="B168" s="66" t="s">
        <v>356</v>
      </c>
      <c r="C168" s="70">
        <f>C169</f>
        <v>0</v>
      </c>
      <c r="D168" s="70">
        <f t="shared" si="51"/>
        <v>13836</v>
      </c>
      <c r="E168" s="70">
        <f t="shared" si="51"/>
        <v>13836</v>
      </c>
      <c r="F168" s="70">
        <f t="shared" si="51"/>
        <v>13836</v>
      </c>
      <c r="G168" s="70">
        <f t="shared" si="51"/>
        <v>11717.38</v>
      </c>
      <c r="H168" s="70">
        <f t="shared" si="51"/>
        <v>2645.9399999999996</v>
      </c>
      <c r="I168" s="70">
        <f t="shared" si="51"/>
        <v>9071.44</v>
      </c>
      <c r="J168" s="29"/>
      <c r="K168" s="8"/>
      <c r="L168" s="8"/>
    </row>
    <row r="169" spans="1:12" ht="38.25">
      <c r="A169" s="68" t="s">
        <v>359</v>
      </c>
      <c r="B169" s="66" t="s">
        <v>362</v>
      </c>
      <c r="C169" s="70">
        <f aca="true" t="shared" si="52" ref="C169:H169">C170+C171</f>
        <v>0</v>
      </c>
      <c r="D169" s="70">
        <f t="shared" si="52"/>
        <v>13836</v>
      </c>
      <c r="E169" s="70">
        <f t="shared" si="52"/>
        <v>13836</v>
      </c>
      <c r="F169" s="70">
        <f t="shared" si="52"/>
        <v>13836</v>
      </c>
      <c r="G169" s="70">
        <f t="shared" si="52"/>
        <v>11717.38</v>
      </c>
      <c r="H169" s="70">
        <f t="shared" si="52"/>
        <v>2645.9399999999996</v>
      </c>
      <c r="I169" s="70">
        <f>I170+I171</f>
        <v>9071.44</v>
      </c>
      <c r="J169" s="29"/>
      <c r="K169" s="8"/>
      <c r="L169" s="8"/>
    </row>
    <row r="170" spans="1:12" s="123" customFormat="1" ht="60" customHeight="1">
      <c r="A170" s="119"/>
      <c r="B170" s="124" t="s">
        <v>367</v>
      </c>
      <c r="C170" s="120"/>
      <c r="D170" s="121">
        <v>11779</v>
      </c>
      <c r="E170" s="121">
        <v>11779</v>
      </c>
      <c r="F170" s="121">
        <v>11779</v>
      </c>
      <c r="G170" s="121">
        <v>10008.31</v>
      </c>
      <c r="H170" s="7">
        <f>G170-I170</f>
        <v>2298.3999999999996</v>
      </c>
      <c r="I170" s="121">
        <v>7709.91</v>
      </c>
      <c r="J170" s="122"/>
      <c r="K170" s="122"/>
      <c r="L170" s="122"/>
    </row>
    <row r="171" spans="1:12" s="123" customFormat="1" ht="27" customHeight="1">
      <c r="A171" s="119"/>
      <c r="B171" s="124" t="s">
        <v>368</v>
      </c>
      <c r="C171" s="120"/>
      <c r="D171" s="121">
        <v>2057</v>
      </c>
      <c r="E171" s="121">
        <v>2057</v>
      </c>
      <c r="F171" s="121">
        <v>2057</v>
      </c>
      <c r="G171" s="121">
        <v>1709.07</v>
      </c>
      <c r="H171" s="7">
        <f>G171-I171</f>
        <v>347.53999999999996</v>
      </c>
      <c r="I171" s="121">
        <v>1361.53</v>
      </c>
      <c r="J171" s="122"/>
      <c r="K171" s="122"/>
      <c r="L171" s="122"/>
    </row>
    <row r="172" spans="1:12" ht="12.75">
      <c r="A172" s="68">
        <v>68.05</v>
      </c>
      <c r="B172" s="86" t="s">
        <v>321</v>
      </c>
      <c r="C172" s="76">
        <f>+C173</f>
        <v>0</v>
      </c>
      <c r="D172" s="76">
        <f aca="true" t="shared" si="53" ref="D172:I174">+D173</f>
        <v>0</v>
      </c>
      <c r="E172" s="76">
        <f t="shared" si="53"/>
        <v>6601.08</v>
      </c>
      <c r="F172" s="76">
        <f t="shared" si="53"/>
        <v>3380.08</v>
      </c>
      <c r="G172" s="76">
        <f t="shared" si="53"/>
        <v>2916.97</v>
      </c>
      <c r="H172" s="76">
        <f t="shared" si="53"/>
        <v>578.62</v>
      </c>
      <c r="I172" s="76">
        <f t="shared" si="53"/>
        <v>2338.35</v>
      </c>
      <c r="J172" s="29"/>
      <c r="K172" s="8"/>
      <c r="L172" s="8"/>
    </row>
    <row r="173" spans="1:12" ht="12.75">
      <c r="A173" s="68" t="s">
        <v>322</v>
      </c>
      <c r="B173" s="86" t="s">
        <v>152</v>
      </c>
      <c r="C173" s="76">
        <f>+C174</f>
        <v>0</v>
      </c>
      <c r="D173" s="76">
        <f t="shared" si="53"/>
        <v>0</v>
      </c>
      <c r="E173" s="76">
        <f t="shared" si="53"/>
        <v>6601.08</v>
      </c>
      <c r="F173" s="76">
        <f t="shared" si="53"/>
        <v>3380.08</v>
      </c>
      <c r="G173" s="76">
        <f t="shared" si="53"/>
        <v>2916.97</v>
      </c>
      <c r="H173" s="76">
        <f t="shared" si="53"/>
        <v>578.62</v>
      </c>
      <c r="I173" s="76">
        <f t="shared" si="53"/>
        <v>2338.35</v>
      </c>
      <c r="J173" s="29"/>
      <c r="K173" s="8"/>
      <c r="L173" s="8"/>
    </row>
    <row r="174" spans="1:12" ht="12.75">
      <c r="A174" s="68" t="s">
        <v>323</v>
      </c>
      <c r="B174" s="66" t="s">
        <v>338</v>
      </c>
      <c r="C174" s="76">
        <f>+C175</f>
        <v>0</v>
      </c>
      <c r="D174" s="76">
        <f t="shared" si="53"/>
        <v>0</v>
      </c>
      <c r="E174" s="76">
        <f t="shared" si="53"/>
        <v>6601.08</v>
      </c>
      <c r="F174" s="76">
        <f t="shared" si="53"/>
        <v>3380.08</v>
      </c>
      <c r="G174" s="76">
        <f t="shared" si="53"/>
        <v>2916.97</v>
      </c>
      <c r="H174" s="76">
        <f t="shared" si="53"/>
        <v>578.62</v>
      </c>
      <c r="I174" s="76">
        <f t="shared" si="53"/>
        <v>2338.35</v>
      </c>
      <c r="K174" s="8"/>
      <c r="L174" s="8"/>
    </row>
    <row r="175" spans="1:12" ht="12.75">
      <c r="A175" s="78" t="s">
        <v>324</v>
      </c>
      <c r="B175" s="87" t="s">
        <v>325</v>
      </c>
      <c r="C175" s="67">
        <f aca="true" t="shared" si="54" ref="C175:I175">C176</f>
        <v>0</v>
      </c>
      <c r="D175" s="67">
        <f t="shared" si="54"/>
        <v>0</v>
      </c>
      <c r="E175" s="67">
        <f t="shared" si="54"/>
        <v>6601.08</v>
      </c>
      <c r="F175" s="67">
        <f t="shared" si="54"/>
        <v>3380.08</v>
      </c>
      <c r="G175" s="67">
        <f t="shared" si="54"/>
        <v>2916.97</v>
      </c>
      <c r="H175" s="67">
        <f t="shared" si="54"/>
        <v>578.62</v>
      </c>
      <c r="I175" s="67">
        <f t="shared" si="54"/>
        <v>2338.35</v>
      </c>
      <c r="K175" s="8"/>
      <c r="L175" s="8"/>
    </row>
    <row r="176" spans="1:12" ht="12.75">
      <c r="A176" s="78" t="s">
        <v>326</v>
      </c>
      <c r="B176" s="87" t="s">
        <v>327</v>
      </c>
      <c r="C176" s="67">
        <f aca="true" t="shared" si="55" ref="C176:H176">C178+C179+C180</f>
        <v>0</v>
      </c>
      <c r="D176" s="67">
        <f t="shared" si="55"/>
        <v>0</v>
      </c>
      <c r="E176" s="67">
        <f t="shared" si="55"/>
        <v>6601.08</v>
      </c>
      <c r="F176" s="67">
        <f t="shared" si="55"/>
        <v>3380.08</v>
      </c>
      <c r="G176" s="67">
        <f t="shared" si="55"/>
        <v>2916.97</v>
      </c>
      <c r="H176" s="67">
        <f t="shared" si="55"/>
        <v>578.62</v>
      </c>
      <c r="I176" s="67">
        <f>I178+I179+I180</f>
        <v>2338.35</v>
      </c>
      <c r="K176" s="8"/>
      <c r="L176" s="8"/>
    </row>
    <row r="177" spans="1:9" ht="12.75">
      <c r="A177" s="68" t="s">
        <v>328</v>
      </c>
      <c r="B177" s="86" t="s">
        <v>329</v>
      </c>
      <c r="C177" s="67">
        <f aca="true" t="shared" si="56" ref="C177:I177">C178</f>
        <v>0</v>
      </c>
      <c r="D177" s="67">
        <f t="shared" si="56"/>
        <v>0</v>
      </c>
      <c r="E177" s="67">
        <f t="shared" si="56"/>
        <v>4677</v>
      </c>
      <c r="F177" s="67">
        <f t="shared" si="56"/>
        <v>2310</v>
      </c>
      <c r="G177" s="67">
        <f t="shared" si="56"/>
        <v>1994.24</v>
      </c>
      <c r="H177" s="67">
        <f t="shared" si="56"/>
        <v>390.28</v>
      </c>
      <c r="I177" s="67">
        <f t="shared" si="56"/>
        <v>1603.96</v>
      </c>
    </row>
    <row r="178" spans="1:9" ht="12.75">
      <c r="A178" s="78" t="s">
        <v>330</v>
      </c>
      <c r="B178" s="87" t="s">
        <v>331</v>
      </c>
      <c r="C178" s="70"/>
      <c r="D178" s="10"/>
      <c r="E178" s="10">
        <v>4677</v>
      </c>
      <c r="F178" s="10">
        <v>2310</v>
      </c>
      <c r="G178" s="7">
        <v>1994.24</v>
      </c>
      <c r="H178" s="7">
        <f>G178-I178</f>
        <v>390.28</v>
      </c>
      <c r="I178" s="7">
        <v>1603.96</v>
      </c>
    </row>
    <row r="179" spans="1:9" ht="12.75">
      <c r="A179" s="78" t="s">
        <v>332</v>
      </c>
      <c r="B179" s="87" t="s">
        <v>333</v>
      </c>
      <c r="C179" s="70"/>
      <c r="D179" s="10"/>
      <c r="E179" s="10">
        <v>1924.08</v>
      </c>
      <c r="F179" s="10">
        <v>1070.08</v>
      </c>
      <c r="G179" s="7">
        <v>923.88</v>
      </c>
      <c r="H179" s="7">
        <f>G179-I179</f>
        <v>188.34000000000003</v>
      </c>
      <c r="I179" s="7">
        <v>735.54</v>
      </c>
    </row>
    <row r="180" spans="1:9" ht="25.5">
      <c r="A180" s="78"/>
      <c r="B180" s="133" t="s">
        <v>371</v>
      </c>
      <c r="C180" s="70"/>
      <c r="D180" s="10"/>
      <c r="E180" s="10"/>
      <c r="F180" s="10"/>
      <c r="G180" s="7">
        <v>-1.15</v>
      </c>
      <c r="H180" s="7">
        <f>G180-I180</f>
        <v>0</v>
      </c>
      <c r="I180" s="7">
        <v>-1.15</v>
      </c>
    </row>
    <row r="181" spans="1:9" ht="12.75">
      <c r="A181" s="68" t="s">
        <v>334</v>
      </c>
      <c r="B181" s="66" t="s">
        <v>335</v>
      </c>
      <c r="C181" s="67">
        <f aca="true" t="shared" si="57" ref="C181:I181">+C182</f>
        <v>0</v>
      </c>
      <c r="D181" s="67">
        <f t="shared" si="57"/>
        <v>0</v>
      </c>
      <c r="E181" s="67">
        <f t="shared" si="57"/>
        <v>0</v>
      </c>
      <c r="F181" s="67">
        <f t="shared" si="57"/>
        <v>0</v>
      </c>
      <c r="G181" s="67">
        <f t="shared" si="57"/>
        <v>0</v>
      </c>
      <c r="H181" s="67">
        <f t="shared" si="57"/>
        <v>0</v>
      </c>
      <c r="I181" s="67">
        <f t="shared" si="57"/>
        <v>0</v>
      </c>
    </row>
    <row r="182" spans="1:9" ht="12.75">
      <c r="A182" s="78" t="s">
        <v>336</v>
      </c>
      <c r="B182" s="71" t="s">
        <v>337</v>
      </c>
      <c r="C182" s="88"/>
      <c r="D182" s="10"/>
      <c r="E182" s="10"/>
      <c r="F182" s="10"/>
      <c r="G182" s="7"/>
      <c r="H182" s="7"/>
      <c r="I182" s="7"/>
    </row>
    <row r="184" spans="1:5" ht="14.25">
      <c r="A184" s="143" t="s">
        <v>138</v>
      </c>
      <c r="B184" s="143"/>
      <c r="C184" s="30"/>
      <c r="D184" s="30"/>
      <c r="E184" s="25"/>
    </row>
    <row r="185" spans="1:5" ht="12.75">
      <c r="A185" s="13"/>
      <c r="B185" s="25"/>
      <c r="C185" s="30"/>
      <c r="D185" s="30"/>
      <c r="E185" s="25"/>
    </row>
    <row r="186" spans="1:7" ht="14.25">
      <c r="A186" s="14"/>
      <c r="B186" s="137" t="s">
        <v>139</v>
      </c>
      <c r="C186" s="32"/>
      <c r="D186" s="31"/>
      <c r="G186" s="139" t="s">
        <v>382</v>
      </c>
    </row>
    <row r="187" spans="1:7" ht="12.75">
      <c r="A187" s="13"/>
      <c r="B187" s="138" t="s">
        <v>387</v>
      </c>
      <c r="C187" s="30"/>
      <c r="D187" s="25"/>
      <c r="G187" s="140" t="s">
        <v>383</v>
      </c>
    </row>
  </sheetData>
  <sheetProtection/>
  <protectedRanges>
    <protectedRange sqref="C1:C3 B2" name="Zonă1_1"/>
    <protectedRange sqref="H135 H62 H170:H171 H55 H64:H65 H41:H47 H34:H38 H133 G34:G37 G41:G46 H121:H122 H125:H127 H131 G64 H81 H91 H162:H164 H98 H156 H119 G125 H129 H142 H146 H150:H151 I34:I37 I41:I46 I64 I125 G28:I32 G100:I102 G74:I78 G114:I118 G92:I97 G139:I140 G57:I61 G104:I112 G137:I137 G85:I89 G49:I52" name="Zonă3"/>
    <protectedRange sqref="B3" name="Zonă1_1_1_1_1_1"/>
  </protectedRanges>
  <mergeCells count="1">
    <mergeCell ref="A184:B184"/>
  </mergeCell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patricia.gherghe</cp:lastModifiedBy>
  <cp:lastPrinted>2017-06-29T07:42:24Z</cp:lastPrinted>
  <dcterms:created xsi:type="dcterms:W3CDTF">2015-02-12T11:23:55Z</dcterms:created>
  <dcterms:modified xsi:type="dcterms:W3CDTF">2017-06-29T07:43:16Z</dcterms:modified>
  <cp:category/>
  <cp:version/>
  <cp:contentType/>
  <cp:contentStatus/>
</cp:coreProperties>
</file>